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mtaggart4/Library/Mobile Documents/com~apple~CloudDocs/Middle Ground/Website/"/>
    </mc:Choice>
  </mc:AlternateContent>
  <xr:revisionPtr revIDLastSave="0" documentId="13_ncr:1_{AE149703-2E42-BD44-A3BB-8A114BB8E3D7}" xr6:coauthVersionLast="47" xr6:coauthVersionMax="47" xr10:uidLastSave="{00000000-0000-0000-0000-000000000000}"/>
  <workbookProtection workbookAlgorithmName="SHA-512" workbookHashValue="pjXheaUUgfxy/3VV/E92XQerfeZbimx2phRnES86TuPgpCDK8Gx5Ls8UofMt64pLaPCnouCctq6TnJRGGmucqQ==" workbookSaltValue="PoE6+v0IMucPiw9C+TGUZg==" workbookSpinCount="100000" lockStructure="1"/>
  <bookViews>
    <workbookView xWindow="40960" yWindow="1940" windowWidth="38400" windowHeight="20100" xr2:uid="{CD1CDF0D-D3FC-2844-AD3D-4ABE5A2D3F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AI39" i="1"/>
  <c r="AI37" i="1"/>
  <c r="AG37" i="1"/>
  <c r="AI36" i="1"/>
  <c r="AG36" i="1"/>
  <c r="AI40" i="1"/>
  <c r="AG40" i="1"/>
  <c r="AH40" i="1" s="1"/>
  <c r="AG39" i="1"/>
  <c r="M40" i="1"/>
  <c r="O40" i="1"/>
  <c r="P40" i="1" s="1"/>
  <c r="Q40" i="1"/>
  <c r="Z40" i="1"/>
  <c r="X40" i="1"/>
  <c r="V40" i="1"/>
  <c r="R40" i="1"/>
  <c r="N40" i="1"/>
  <c r="K40" i="1"/>
  <c r="L40" i="1" s="1"/>
  <c r="AB40" i="1"/>
  <c r="AD40" i="1"/>
  <c r="AD39" i="1"/>
  <c r="AF40" i="1"/>
  <c r="AF39" i="1"/>
  <c r="AB39" i="1"/>
  <c r="Z39" i="1"/>
  <c r="X39" i="1"/>
  <c r="V39" i="1"/>
  <c r="T39" i="1"/>
  <c r="R39" i="1"/>
  <c r="P39" i="1"/>
  <c r="N39" i="1"/>
  <c r="L39" i="1"/>
  <c r="J39" i="1"/>
  <c r="H39" i="1"/>
  <c r="F39" i="1"/>
  <c r="S43" i="1"/>
  <c r="I43" i="1"/>
  <c r="K43" i="1"/>
  <c r="M43" i="1"/>
  <c r="O43" i="1"/>
  <c r="Q43" i="1"/>
  <c r="Y10" i="1"/>
  <c r="AI10" i="1" s="1"/>
  <c r="AJ10" i="1" s="1"/>
  <c r="AG46" i="1"/>
  <c r="AH46" i="1" s="1"/>
  <c r="AG45" i="1"/>
  <c r="AI45" i="1"/>
  <c r="AI30" i="1"/>
  <c r="AJ30" i="1" s="1"/>
  <c r="AI17" i="1"/>
  <c r="AJ17" i="1" s="1"/>
  <c r="AI34" i="1"/>
  <c r="AI33" i="1"/>
  <c r="AI32" i="1"/>
  <c r="AJ32" i="1" s="1"/>
  <c r="AI29" i="1"/>
  <c r="AJ29" i="1" s="1"/>
  <c r="AI28" i="1"/>
  <c r="AI27" i="1"/>
  <c r="AI26" i="1"/>
  <c r="AJ26" i="1" s="1"/>
  <c r="AI25" i="1"/>
  <c r="AJ25" i="1" s="1"/>
  <c r="AI24" i="1"/>
  <c r="AI22" i="1"/>
  <c r="AI21" i="1"/>
  <c r="AJ21" i="1" s="1"/>
  <c r="AI20" i="1"/>
  <c r="AJ20" i="1" s="1"/>
  <c r="AI19" i="1"/>
  <c r="AI18" i="1"/>
  <c r="AI16" i="1"/>
  <c r="AJ16" i="1" s="1"/>
  <c r="AI15" i="1"/>
  <c r="AJ15" i="1" s="1"/>
  <c r="AI14" i="1"/>
  <c r="AI13" i="1"/>
  <c r="AI12" i="1"/>
  <c r="AJ12" i="1" s="1"/>
  <c r="AI11" i="1"/>
  <c r="AJ11" i="1" s="1"/>
  <c r="AI9" i="1"/>
  <c r="AJ9" i="1" s="1"/>
  <c r="AB46" i="1"/>
  <c r="AB45" i="1"/>
  <c r="Y46" i="1"/>
  <c r="AI46" i="1" s="1"/>
  <c r="AJ46" i="1" s="1"/>
  <c r="AD46" i="1"/>
  <c r="AF46" i="1"/>
  <c r="Z45" i="1"/>
  <c r="AF45" i="1"/>
  <c r="AD45" i="1"/>
  <c r="AG34" i="1"/>
  <c r="AG33" i="1"/>
  <c r="AH33" i="1" s="1"/>
  <c r="AG32" i="1"/>
  <c r="AH32" i="1" s="1"/>
  <c r="AG30" i="1"/>
  <c r="AG29" i="1"/>
  <c r="AG28" i="1"/>
  <c r="AH28" i="1" s="1"/>
  <c r="AG27" i="1"/>
  <c r="AH27" i="1" s="1"/>
  <c r="AG26" i="1"/>
  <c r="AG25" i="1"/>
  <c r="AG24" i="1"/>
  <c r="AH24" i="1" s="1"/>
  <c r="AG22" i="1"/>
  <c r="AH22" i="1" s="1"/>
  <c r="AG21" i="1"/>
  <c r="AG20" i="1"/>
  <c r="AG19" i="1"/>
  <c r="AG18" i="1"/>
  <c r="AG17" i="1"/>
  <c r="AG16" i="1"/>
  <c r="AG15" i="1"/>
  <c r="AH15" i="1" s="1"/>
  <c r="AG14" i="1"/>
  <c r="AH14" i="1" s="1"/>
  <c r="AG13" i="1"/>
  <c r="AG12" i="1"/>
  <c r="AG11" i="1"/>
  <c r="AH11" i="1" s="1"/>
  <c r="AG10" i="1"/>
  <c r="AH10" i="1" s="1"/>
  <c r="AG9" i="1"/>
  <c r="AH9" i="1" s="1"/>
  <c r="C34" i="1"/>
  <c r="D34" i="1" s="1"/>
  <c r="E34" i="1"/>
  <c r="F34" i="1" s="1"/>
  <c r="E12" i="1"/>
  <c r="F12" i="1" s="1"/>
  <c r="F33" i="1"/>
  <c r="D33" i="1"/>
  <c r="F32" i="1"/>
  <c r="D32" i="1"/>
  <c r="F30" i="1"/>
  <c r="D30" i="1"/>
  <c r="F29" i="1"/>
  <c r="D29" i="1"/>
  <c r="F28" i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6" i="1"/>
  <c r="D16" i="1"/>
  <c r="F15" i="1"/>
  <c r="D15" i="1"/>
  <c r="F14" i="1"/>
  <c r="D14" i="1"/>
  <c r="F13" i="1"/>
  <c r="D13" i="1"/>
  <c r="D12" i="1"/>
  <c r="F11" i="1"/>
  <c r="D11" i="1"/>
  <c r="F10" i="1"/>
  <c r="D10" i="1"/>
  <c r="F9" i="1"/>
  <c r="D9" i="1"/>
  <c r="AJ40" i="1" l="1"/>
  <c r="AH12" i="1"/>
  <c r="AH16" i="1"/>
  <c r="AH20" i="1"/>
  <c r="AH25" i="1"/>
  <c r="AH29" i="1"/>
  <c r="AH34" i="1"/>
  <c r="AJ13" i="1"/>
  <c r="AJ22" i="1"/>
  <c r="AJ27" i="1"/>
  <c r="AJ33" i="1"/>
  <c r="AJ45" i="1"/>
  <c r="AH13" i="1"/>
  <c r="AH17" i="1"/>
  <c r="AH21" i="1"/>
  <c r="AH26" i="1"/>
  <c r="AH30" i="1"/>
  <c r="AJ14" i="1"/>
  <c r="AJ24" i="1"/>
  <c r="AJ28" i="1"/>
  <c r="AJ34" i="1"/>
  <c r="AH45" i="1"/>
  <c r="AH39" i="1"/>
  <c r="AJ39" i="1"/>
  <c r="Z46" i="1"/>
  <c r="Q14" i="1" l="1"/>
  <c r="R42" i="1"/>
  <c r="R41" i="1"/>
  <c r="P42" i="1"/>
  <c r="P41" i="1"/>
  <c r="N42" i="1"/>
  <c r="N41" i="1"/>
  <c r="L42" i="1"/>
  <c r="L41" i="1"/>
  <c r="J42" i="1"/>
  <c r="J41" i="1"/>
  <c r="H42" i="1"/>
  <c r="H41" i="1"/>
  <c r="J9" i="1"/>
  <c r="U14" i="1"/>
  <c r="V14" i="1" s="1"/>
  <c r="S14" i="1"/>
  <c r="T14" i="1" s="1"/>
  <c r="X21" i="1"/>
  <c r="X25" i="1"/>
  <c r="W15" i="1"/>
  <c r="X15" i="1" s="1"/>
  <c r="W14" i="1"/>
  <c r="X14" i="1" s="1"/>
  <c r="W13" i="1"/>
  <c r="AF34" i="1"/>
  <c r="AF33" i="1"/>
  <c r="AF32" i="1"/>
  <c r="P34" i="1"/>
  <c r="N34" i="1"/>
  <c r="L34" i="1"/>
  <c r="J34" i="1"/>
  <c r="H34" i="1"/>
  <c r="P33" i="1"/>
  <c r="N33" i="1"/>
  <c r="L33" i="1"/>
  <c r="J33" i="1"/>
  <c r="H33" i="1"/>
  <c r="P32" i="1"/>
  <c r="N32" i="1"/>
  <c r="L32" i="1"/>
  <c r="J32" i="1"/>
  <c r="H32" i="1"/>
  <c r="P30" i="1"/>
  <c r="N30" i="1"/>
  <c r="L30" i="1"/>
  <c r="J30" i="1"/>
  <c r="H30" i="1"/>
  <c r="P29" i="1"/>
  <c r="N29" i="1"/>
  <c r="L29" i="1"/>
  <c r="J29" i="1"/>
  <c r="H29" i="1"/>
  <c r="P28" i="1"/>
  <c r="N28" i="1"/>
  <c r="L28" i="1"/>
  <c r="J28" i="1"/>
  <c r="H28" i="1"/>
  <c r="P27" i="1"/>
  <c r="N27" i="1"/>
  <c r="L27" i="1"/>
  <c r="J27" i="1"/>
  <c r="H27" i="1"/>
  <c r="P26" i="1"/>
  <c r="N26" i="1"/>
  <c r="L26" i="1"/>
  <c r="J26" i="1"/>
  <c r="H26" i="1"/>
  <c r="P25" i="1"/>
  <c r="N25" i="1"/>
  <c r="L25" i="1"/>
  <c r="J25" i="1"/>
  <c r="H25" i="1"/>
  <c r="P24" i="1"/>
  <c r="N24" i="1"/>
  <c r="L24" i="1"/>
  <c r="J24" i="1"/>
  <c r="H24" i="1"/>
  <c r="P23" i="1"/>
  <c r="N23" i="1"/>
  <c r="L23" i="1"/>
  <c r="J23" i="1"/>
  <c r="H23" i="1"/>
  <c r="P22" i="1"/>
  <c r="N22" i="1"/>
  <c r="L22" i="1"/>
  <c r="J22" i="1"/>
  <c r="H22" i="1"/>
  <c r="P21" i="1"/>
  <c r="N21" i="1"/>
  <c r="L21" i="1"/>
  <c r="J21" i="1"/>
  <c r="H21" i="1"/>
  <c r="P20" i="1"/>
  <c r="N20" i="1"/>
  <c r="L20" i="1"/>
  <c r="J20" i="1"/>
  <c r="H20" i="1"/>
  <c r="P16" i="1"/>
  <c r="N16" i="1"/>
  <c r="L16" i="1"/>
  <c r="J16" i="1"/>
  <c r="H16" i="1"/>
  <c r="P15" i="1"/>
  <c r="N15" i="1"/>
  <c r="L15" i="1"/>
  <c r="J15" i="1"/>
  <c r="H15" i="1"/>
  <c r="P14" i="1"/>
  <c r="N14" i="1"/>
  <c r="L14" i="1"/>
  <c r="J14" i="1"/>
  <c r="H14" i="1"/>
  <c r="P13" i="1"/>
  <c r="N13" i="1"/>
  <c r="L13" i="1"/>
  <c r="J13" i="1"/>
  <c r="H13" i="1"/>
  <c r="P12" i="1"/>
  <c r="N12" i="1"/>
  <c r="L12" i="1"/>
  <c r="J12" i="1"/>
  <c r="H12" i="1"/>
  <c r="P11" i="1"/>
  <c r="N11" i="1"/>
  <c r="L11" i="1"/>
  <c r="J11" i="1"/>
  <c r="H11" i="1"/>
  <c r="P10" i="1"/>
  <c r="N10" i="1"/>
  <c r="L10" i="1"/>
  <c r="J10" i="1"/>
  <c r="H10" i="1"/>
  <c r="P9" i="1"/>
  <c r="N9" i="1"/>
  <c r="L9" i="1"/>
  <c r="H9" i="1"/>
  <c r="Z34" i="1"/>
  <c r="X34" i="1"/>
  <c r="V34" i="1"/>
  <c r="T34" i="1"/>
  <c r="R34" i="1"/>
  <c r="X33" i="1"/>
  <c r="V33" i="1"/>
  <c r="T33" i="1"/>
  <c r="R33" i="1"/>
  <c r="X32" i="1"/>
  <c r="V32" i="1"/>
  <c r="T32" i="1"/>
  <c r="R32" i="1"/>
  <c r="X30" i="1"/>
  <c r="V30" i="1"/>
  <c r="T30" i="1"/>
  <c r="R30" i="1"/>
  <c r="X29" i="1"/>
  <c r="V29" i="1"/>
  <c r="T29" i="1"/>
  <c r="R29" i="1"/>
  <c r="X28" i="1"/>
  <c r="V28" i="1"/>
  <c r="T28" i="1"/>
  <c r="R28" i="1"/>
  <c r="X27" i="1"/>
  <c r="V27" i="1"/>
  <c r="T27" i="1"/>
  <c r="R27" i="1"/>
  <c r="X26" i="1"/>
  <c r="V26" i="1"/>
  <c r="T26" i="1"/>
  <c r="R26" i="1"/>
  <c r="V25" i="1"/>
  <c r="T25" i="1"/>
  <c r="R25" i="1"/>
  <c r="X24" i="1"/>
  <c r="V24" i="1"/>
  <c r="T24" i="1"/>
  <c r="R24" i="1"/>
  <c r="X23" i="1"/>
  <c r="V23" i="1"/>
  <c r="T23" i="1"/>
  <c r="R23" i="1"/>
  <c r="X22" i="1"/>
  <c r="V22" i="1"/>
  <c r="T22" i="1"/>
  <c r="R22" i="1"/>
  <c r="V21" i="1"/>
  <c r="T21" i="1"/>
  <c r="R21" i="1"/>
  <c r="X20" i="1"/>
  <c r="V20" i="1"/>
  <c r="T20" i="1"/>
  <c r="R20" i="1"/>
  <c r="X16" i="1"/>
  <c r="V16" i="1"/>
  <c r="T16" i="1"/>
  <c r="R16" i="1"/>
  <c r="V15" i="1"/>
  <c r="T15" i="1"/>
  <c r="R15" i="1"/>
  <c r="R14" i="1"/>
  <c r="X13" i="1"/>
  <c r="V13" i="1"/>
  <c r="T13" i="1"/>
  <c r="R13" i="1"/>
  <c r="X12" i="1"/>
  <c r="V12" i="1"/>
  <c r="T12" i="1"/>
  <c r="R12" i="1"/>
  <c r="X11" i="1"/>
  <c r="V11" i="1"/>
  <c r="T11" i="1"/>
  <c r="R11" i="1"/>
  <c r="X10" i="1"/>
  <c r="V10" i="1"/>
  <c r="T10" i="1"/>
  <c r="R10" i="1"/>
  <c r="X9" i="1"/>
  <c r="V9" i="1"/>
  <c r="T9" i="1"/>
  <c r="R9" i="1"/>
  <c r="Z33" i="1"/>
  <c r="Z32" i="1"/>
  <c r="AB34" i="1"/>
  <c r="AB33" i="1"/>
  <c r="AB32" i="1"/>
  <c r="AC23" i="1"/>
  <c r="AD30" i="1"/>
  <c r="AD29" i="1"/>
  <c r="AD28" i="1"/>
  <c r="AD27" i="1"/>
  <c r="AD26" i="1"/>
  <c r="AD25" i="1"/>
  <c r="AD24" i="1"/>
  <c r="AD22" i="1"/>
  <c r="AD21" i="1"/>
  <c r="AD20" i="1"/>
  <c r="AD32" i="1"/>
  <c r="AD33" i="1"/>
  <c r="AD34" i="1"/>
  <c r="AD17" i="1"/>
  <c r="AD16" i="1"/>
  <c r="AD15" i="1"/>
  <c r="AD14" i="1"/>
  <c r="AD13" i="1"/>
  <c r="AD12" i="1"/>
  <c r="AD11" i="1"/>
  <c r="AD10" i="1"/>
  <c r="AD9" i="1"/>
  <c r="Z10" i="1"/>
  <c r="Z23" i="1"/>
  <c r="Z30" i="1"/>
  <c r="Z29" i="1"/>
  <c r="Z28" i="1"/>
  <c r="Z27" i="1"/>
  <c r="Z26" i="1"/>
  <c r="Z25" i="1"/>
  <c r="Z24" i="1"/>
  <c r="Z22" i="1"/>
  <c r="Z21" i="1"/>
  <c r="Z20" i="1"/>
  <c r="Z16" i="1"/>
  <c r="Z15" i="1"/>
  <c r="Z14" i="1"/>
  <c r="Z13" i="1"/>
  <c r="Z12" i="1"/>
  <c r="Z11" i="1"/>
  <c r="Z9" i="1"/>
  <c r="AF17" i="1"/>
  <c r="AF16" i="1"/>
  <c r="AF15" i="1"/>
  <c r="AF14" i="1"/>
  <c r="AF13" i="1"/>
  <c r="AF12" i="1"/>
  <c r="AF11" i="1"/>
  <c r="AF10" i="1"/>
  <c r="AF9" i="1"/>
  <c r="AB17" i="1"/>
  <c r="AB16" i="1"/>
  <c r="AB15" i="1"/>
  <c r="AB14" i="1"/>
  <c r="AB13" i="1"/>
  <c r="AB12" i="1"/>
  <c r="AB11" i="1"/>
  <c r="AB10" i="1"/>
  <c r="AB9" i="1"/>
  <c r="AF30" i="1"/>
  <c r="AF29" i="1"/>
  <c r="AF28" i="1"/>
  <c r="AF27" i="1"/>
  <c r="AF26" i="1"/>
  <c r="AF25" i="1"/>
  <c r="AF24" i="1"/>
  <c r="AF22" i="1"/>
  <c r="AF21" i="1"/>
  <c r="AF20" i="1"/>
  <c r="AB20" i="1"/>
  <c r="AB30" i="1"/>
  <c r="AB29" i="1"/>
  <c r="AB28" i="1"/>
  <c r="AB27" i="1"/>
  <c r="AB26" i="1"/>
  <c r="AB25" i="1"/>
  <c r="AB24" i="1"/>
  <c r="AB23" i="1"/>
  <c r="AB22" i="1"/>
  <c r="AB21" i="1"/>
  <c r="AE23" i="1"/>
  <c r="AI23" i="1" s="1"/>
  <c r="AJ23" i="1" s="1"/>
  <c r="AF23" i="1" l="1"/>
  <c r="AG23" i="1"/>
  <c r="AH23" i="1" s="1"/>
  <c r="AD23" i="1"/>
  <c r="J43" i="1"/>
  <c r="L43" i="1"/>
  <c r="P43" i="1"/>
  <c r="N43" i="1"/>
  <c r="R43" i="1"/>
  <c r="H43" i="1"/>
</calcChain>
</file>

<file path=xl/sharedStrings.xml><?xml version="1.0" encoding="utf-8"?>
<sst xmlns="http://schemas.openxmlformats.org/spreadsheetml/2006/main" count="133" uniqueCount="47">
  <si>
    <t>All ages</t>
  </si>
  <si>
    <t>Percent of</t>
  </si>
  <si>
    <t>total</t>
  </si>
  <si>
    <t>Subject</t>
  </si>
  <si>
    <t>Number</t>
  </si>
  <si>
    <t>population</t>
  </si>
  <si>
    <t>RACE</t>
  </si>
  <si>
    <t xml:space="preserve">         Total population ……………………………………………………………………..</t>
  </si>
  <si>
    <t>One race ……………………………………………………………………………………….</t>
  </si>
  <si>
    <t xml:space="preserve">          White …………………………………………………………………………………………………..</t>
  </si>
  <si>
    <t xml:space="preserve">          Black or African American ……………………………………………………………..</t>
  </si>
  <si>
    <t xml:space="preserve">          American Indian and Alaska Native …………………………………………………………………..</t>
  </si>
  <si>
    <t xml:space="preserve">          Asian …………………………………………………………………………………….</t>
  </si>
  <si>
    <t xml:space="preserve">          Native Hawaiian and Other Pacific Islander ……………………………..</t>
  </si>
  <si>
    <t xml:space="preserve">          Some other race …………………………………………………………………………….</t>
  </si>
  <si>
    <t>Two or more races …………………………………………………………………</t>
  </si>
  <si>
    <t>HISPANIC OR LATINO AND RACE</t>
  </si>
  <si>
    <t xml:space="preserve">         Total population ……………………………………………………………….</t>
  </si>
  <si>
    <t>Hispanic or Latino (of any race) ……………………………………………………………..</t>
  </si>
  <si>
    <t>Not Hispanic or Latino …………………………………………………………………………….</t>
  </si>
  <si>
    <t xml:space="preserve">     One race ………………………………………………………………………………….</t>
  </si>
  <si>
    <t xml:space="preserve">          White …………………………………………………………………………………</t>
  </si>
  <si>
    <t xml:space="preserve">          Black or African American ……………………………………………………………….</t>
  </si>
  <si>
    <t xml:space="preserve">          American Indian and Alaska Native ……………………………………………………</t>
  </si>
  <si>
    <t xml:space="preserve">          Asian ……………………………………………………………………………………</t>
  </si>
  <si>
    <t xml:space="preserve">          Native Hawaiian and Other Pacific Islander …………………………………………</t>
  </si>
  <si>
    <t xml:space="preserve">          Some other race ……………………………………………………………………….</t>
  </si>
  <si>
    <t xml:space="preserve">     Two or more races …………………………………………………………………………….</t>
  </si>
  <si>
    <t xml:space="preserve"> </t>
  </si>
  <si>
    <t>Total:</t>
  </si>
  <si>
    <t>    Urban:</t>
  </si>
  <si>
    <t>    Rural</t>
  </si>
  <si>
    <t>Native White with Foreign Parentage</t>
  </si>
  <si>
    <t>White - any combination</t>
  </si>
  <si>
    <t>Black - any combination</t>
  </si>
  <si>
    <t xml:space="preserve">United States </t>
  </si>
  <si>
    <t xml:space="preserve">    Median Age</t>
  </si>
  <si>
    <t xml:space="preserve">    Average Lifespan</t>
  </si>
  <si>
    <t>United States</t>
  </si>
  <si>
    <t>Census Data</t>
  </si>
  <si>
    <t xml:space="preserve">Foreign Born </t>
  </si>
  <si>
    <t>Total White Foreign Born or with Foreign parents</t>
  </si>
  <si>
    <t>Foreign Born - Not a US Citizen</t>
  </si>
  <si>
    <t>Difference 1990 to 2020</t>
  </si>
  <si>
    <t>Difference 2010 to 2020</t>
  </si>
  <si>
    <t>growth</t>
  </si>
  <si>
    <t>Foreign Born -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</si>
</sst>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#"/>
    <numFmt numFmtId="166" formatCode="0.0%"/>
    <numFmt numFmtId="167" formatCode="###.0\ ###\ ###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7" xfId="0" applyFont="1" applyBorder="1" applyAlignment="1">
      <alignment horizontal="right"/>
    </xf>
    <xf numFmtId="0" fontId="3" fillId="0" borderId="4" xfId="0" applyFont="1" applyBorder="1"/>
    <xf numFmtId="0" fontId="3" fillId="0" borderId="9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4" fillId="0" borderId="3" xfId="0" applyFont="1" applyBorder="1"/>
    <xf numFmtId="0" fontId="4" fillId="0" borderId="6" xfId="0" applyFont="1" applyBorder="1" applyAlignment="1">
      <alignment horizontal="right"/>
    </xf>
    <xf numFmtId="164" fontId="4" fillId="0" borderId="7" xfId="0" applyNumberFormat="1" applyFont="1" applyBorder="1"/>
    <xf numFmtId="0" fontId="0" fillId="0" borderId="8" xfId="0" applyBorder="1"/>
    <xf numFmtId="0" fontId="0" fillId="0" borderId="7" xfId="0" applyBorder="1"/>
    <xf numFmtId="165" fontId="3" fillId="0" borderId="8" xfId="0" applyNumberFormat="1" applyFont="1" applyBorder="1"/>
    <xf numFmtId="0" fontId="0" fillId="0" borderId="3" xfId="0" applyBorder="1"/>
    <xf numFmtId="165" fontId="0" fillId="0" borderId="8" xfId="0" applyNumberFormat="1" applyBorder="1"/>
    <xf numFmtId="164" fontId="0" fillId="0" borderId="7" xfId="0" applyNumberFormat="1" applyBorder="1" applyAlignment="1">
      <alignment horizontal="right"/>
    </xf>
    <xf numFmtId="0" fontId="0" fillId="0" borderId="10" xfId="0" applyBorder="1"/>
    <xf numFmtId="165" fontId="0" fillId="0" borderId="11" xfId="0" applyNumberFormat="1" applyBorder="1"/>
    <xf numFmtId="165" fontId="3" fillId="0" borderId="8" xfId="0" applyNumberFormat="1" applyFon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66" fontId="0" fillId="0" borderId="7" xfId="1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166" fontId="0" fillId="0" borderId="13" xfId="1" applyNumberFormat="1" applyFont="1" applyBorder="1" applyAlignment="1">
      <alignment horizontal="right"/>
    </xf>
    <xf numFmtId="166" fontId="3" fillId="0" borderId="7" xfId="1" applyNumberFormat="1" applyFont="1" applyBorder="1" applyAlignment="1">
      <alignment horizontal="right"/>
    </xf>
    <xf numFmtId="166" fontId="5" fillId="0" borderId="7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" xfId="0" applyBorder="1"/>
    <xf numFmtId="0" fontId="0" fillId="0" borderId="2" xfId="0" applyBorder="1"/>
    <xf numFmtId="165" fontId="3" fillId="0" borderId="3" xfId="0" applyNumberFormat="1" applyFont="1" applyBorder="1"/>
    <xf numFmtId="165" fontId="0" fillId="0" borderId="3" xfId="0" applyNumberFormat="1" applyBorder="1"/>
    <xf numFmtId="165" fontId="0" fillId="0" borderId="10" xfId="0" applyNumberFormat="1" applyBorder="1"/>
    <xf numFmtId="166" fontId="0" fillId="0" borderId="12" xfId="1" applyNumberFormat="1" applyFont="1" applyBorder="1" applyAlignment="1">
      <alignment horizontal="right"/>
    </xf>
    <xf numFmtId="0" fontId="0" fillId="0" borderId="18" xfId="0" applyBorder="1"/>
    <xf numFmtId="0" fontId="0" fillId="0" borderId="14" xfId="0" applyBorder="1"/>
    <xf numFmtId="165" fontId="0" fillId="0" borderId="0" xfId="0" applyNumberFormat="1"/>
    <xf numFmtId="166" fontId="0" fillId="0" borderId="0" xfId="1" applyNumberFormat="1" applyFont="1"/>
    <xf numFmtId="167" fontId="0" fillId="0" borderId="0" xfId="0" applyNumberFormat="1"/>
    <xf numFmtId="167" fontId="0" fillId="0" borderId="3" xfId="0" applyNumberFormat="1" applyBorder="1"/>
    <xf numFmtId="167" fontId="0" fillId="0" borderId="7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5" fontId="0" fillId="0" borderId="1" xfId="0" applyNumberFormat="1" applyBorder="1"/>
    <xf numFmtId="166" fontId="0" fillId="0" borderId="18" xfId="1" applyNumberFormat="1" applyFont="1" applyBorder="1" applyAlignment="1">
      <alignment horizontal="right"/>
    </xf>
    <xf numFmtId="165" fontId="0" fillId="0" borderId="18" xfId="0" applyNumberFormat="1" applyBorder="1"/>
    <xf numFmtId="166" fontId="0" fillId="0" borderId="2" xfId="1" applyNumberFormat="1" applyFont="1" applyBorder="1" applyAlignment="1">
      <alignment horizontal="right"/>
    </xf>
    <xf numFmtId="165" fontId="0" fillId="0" borderId="14" xfId="0" applyNumberFormat="1" applyBorder="1"/>
    <xf numFmtId="0" fontId="0" fillId="0" borderId="19" xfId="0" applyBorder="1"/>
    <xf numFmtId="166" fontId="5" fillId="0" borderId="20" xfId="1" applyNumberFormat="1" applyFont="1" applyBorder="1" applyAlignment="1">
      <alignment horizontal="right"/>
    </xf>
    <xf numFmtId="0" fontId="0" fillId="0" borderId="13" xfId="0" applyBorder="1"/>
    <xf numFmtId="166" fontId="0" fillId="0" borderId="20" xfId="1" applyNumberFormat="1" applyFont="1" applyBorder="1"/>
    <xf numFmtId="166" fontId="0" fillId="0" borderId="20" xfId="1" applyNumberFormat="1" applyFont="1" applyBorder="1" applyAlignment="1">
      <alignment horizontal="right"/>
    </xf>
    <xf numFmtId="166" fontId="2" fillId="0" borderId="20" xfId="1" applyNumberFormat="1" applyFont="1" applyBorder="1" applyAlignment="1">
      <alignment horizontal="right"/>
    </xf>
    <xf numFmtId="166" fontId="3" fillId="0" borderId="20" xfId="1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/>
    <xf numFmtId="0" fontId="0" fillId="0" borderId="20" xfId="0" applyBorder="1"/>
    <xf numFmtId="167" fontId="0" fillId="0" borderId="10" xfId="0" applyNumberFormat="1" applyBorder="1"/>
    <xf numFmtId="167" fontId="0" fillId="0" borderId="12" xfId="1" applyNumberFormat="1" applyFont="1" applyBorder="1" applyAlignment="1">
      <alignment horizontal="right"/>
    </xf>
    <xf numFmtId="167" fontId="0" fillId="0" borderId="14" xfId="0" applyNumberFormat="1" applyBorder="1"/>
    <xf numFmtId="167" fontId="0" fillId="0" borderId="14" xfId="1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164" fontId="4" fillId="0" borderId="0" xfId="0" applyNumberFormat="1" applyFont="1" applyBorder="1"/>
    <xf numFmtId="166" fontId="5" fillId="0" borderId="0" xfId="1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166" fontId="0" fillId="0" borderId="22" xfId="1" applyNumberFormat="1" applyFont="1" applyBorder="1" applyAlignment="1">
      <alignment horizontal="right"/>
    </xf>
    <xf numFmtId="0" fontId="0" fillId="0" borderId="23" xfId="0" applyBorder="1"/>
    <xf numFmtId="166" fontId="3" fillId="0" borderId="24" xfId="1" applyNumberFormat="1" applyFont="1" applyBorder="1" applyAlignment="1">
      <alignment horizontal="right"/>
    </xf>
    <xf numFmtId="166" fontId="0" fillId="0" borderId="24" xfId="1" applyNumberFormat="1" applyFont="1" applyBorder="1" applyAlignment="1">
      <alignment horizontal="right"/>
    </xf>
    <xf numFmtId="166" fontId="0" fillId="0" borderId="24" xfId="1" applyNumberFormat="1" applyFont="1" applyBorder="1"/>
    <xf numFmtId="0" fontId="0" fillId="0" borderId="22" xfId="0" applyBorder="1"/>
    <xf numFmtId="0" fontId="3" fillId="0" borderId="25" xfId="0" applyFont="1" applyBorder="1" applyAlignment="1">
      <alignment horizontal="centerContinuous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centerContinuous"/>
    </xf>
    <xf numFmtId="0" fontId="3" fillId="0" borderId="28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0" fillId="0" borderId="27" xfId="0" applyBorder="1"/>
    <xf numFmtId="165" fontId="3" fillId="0" borderId="27" xfId="0" applyNumberFormat="1" applyFont="1" applyBorder="1"/>
    <xf numFmtId="165" fontId="0" fillId="0" borderId="27" xfId="0" applyNumberFormat="1" applyBorder="1"/>
    <xf numFmtId="165" fontId="3" fillId="0" borderId="27" xfId="0" applyNumberFormat="1" applyFont="1" applyBorder="1" applyAlignment="1">
      <alignment horizontal="right"/>
    </xf>
    <xf numFmtId="165" fontId="0" fillId="0" borderId="27" xfId="0" applyNumberFormat="1" applyBorder="1" applyAlignment="1">
      <alignment horizontal="right"/>
    </xf>
    <xf numFmtId="165" fontId="0" fillId="0" borderId="29" xfId="0" applyNumberFormat="1" applyBorder="1" applyAlignment="1">
      <alignment horizontal="right"/>
    </xf>
    <xf numFmtId="0" fontId="0" fillId="0" borderId="30" xfId="0" applyBorder="1"/>
    <xf numFmtId="165" fontId="3" fillId="0" borderId="31" xfId="0" applyNumberFormat="1" applyFont="1" applyBorder="1"/>
    <xf numFmtId="165" fontId="0" fillId="0" borderId="31" xfId="0" applyNumberFormat="1" applyBorder="1"/>
    <xf numFmtId="165" fontId="0" fillId="0" borderId="32" xfId="0" applyNumberFormat="1" applyBorder="1"/>
    <xf numFmtId="165" fontId="0" fillId="0" borderId="30" xfId="0" applyNumberFormat="1" applyBorder="1"/>
    <xf numFmtId="167" fontId="0" fillId="0" borderId="31" xfId="0" applyNumberFormat="1" applyBorder="1"/>
    <xf numFmtId="167" fontId="0" fillId="0" borderId="32" xfId="0" applyNumberFormat="1" applyBorder="1"/>
    <xf numFmtId="0" fontId="0" fillId="0" borderId="31" xfId="0" applyBorder="1"/>
    <xf numFmtId="0" fontId="0" fillId="0" borderId="32" xfId="0" applyBorder="1"/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FA28D-2DF9-BE4F-BFF2-662B8E5E0436}">
  <dimension ref="B1:AJ56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49" sqref="C49"/>
    </sheetView>
  </sheetViews>
  <sheetFormatPr baseColWidth="10" defaultRowHeight="16" x14ac:dyDescent="0.2"/>
  <cols>
    <col min="1" max="1" width="2.83203125" customWidth="1"/>
    <col min="2" max="2" width="42.33203125" customWidth="1"/>
    <col min="3" max="3" width="11.5" customWidth="1"/>
    <col min="4" max="4" width="9.83203125" customWidth="1"/>
    <col min="5" max="5" width="11.6640625" customWidth="1"/>
    <col min="6" max="6" width="9.83203125" customWidth="1"/>
    <col min="7" max="7" width="11.5" customWidth="1"/>
    <col min="8" max="8" width="9.83203125" customWidth="1"/>
    <col min="9" max="9" width="11.6640625" customWidth="1"/>
    <col min="10" max="10" width="9.83203125" customWidth="1"/>
    <col min="11" max="11" width="11.5" customWidth="1"/>
    <col min="12" max="12" width="10.1640625" customWidth="1"/>
    <col min="13" max="13" width="11.6640625" customWidth="1"/>
    <col min="14" max="14" width="9.6640625" customWidth="1"/>
    <col min="15" max="15" width="12.1640625" customWidth="1"/>
    <col min="16" max="16" width="10.33203125" customWidth="1"/>
    <col min="17" max="17" width="11.6640625" customWidth="1"/>
    <col min="18" max="18" width="9.5" customWidth="1"/>
    <col min="19" max="19" width="12" customWidth="1"/>
    <col min="20" max="20" width="10" customWidth="1"/>
    <col min="21" max="21" width="11.6640625" customWidth="1"/>
    <col min="22" max="22" width="9.1640625" customWidth="1"/>
    <col min="23" max="23" width="12" customWidth="1"/>
    <col min="24" max="24" width="9.83203125" customWidth="1"/>
    <col min="25" max="25" width="11.83203125" customWidth="1"/>
    <col min="26" max="26" width="10" customWidth="1"/>
    <col min="27" max="27" width="11.83203125" customWidth="1"/>
    <col min="28" max="28" width="9.83203125" customWidth="1"/>
    <col min="29" max="29" width="11.83203125" customWidth="1"/>
    <col min="30" max="30" width="9.33203125" customWidth="1"/>
    <col min="31" max="31" width="11.83203125" customWidth="1"/>
    <col min="32" max="32" width="9.33203125" customWidth="1"/>
    <col min="33" max="33" width="11.83203125" customWidth="1"/>
    <col min="34" max="34" width="9.6640625" customWidth="1"/>
    <col min="35" max="35" width="12.5" customWidth="1"/>
    <col min="36" max="36" width="9.33203125" customWidth="1"/>
  </cols>
  <sheetData>
    <row r="1" spans="2:36" ht="17" thickBot="1" x14ac:dyDescent="0.25"/>
    <row r="2" spans="2:36" x14ac:dyDescent="0.2">
      <c r="B2" s="1"/>
      <c r="C2" s="62">
        <v>1800</v>
      </c>
      <c r="D2" s="63"/>
      <c r="E2" s="62">
        <v>1860</v>
      </c>
      <c r="F2" s="63"/>
      <c r="G2" s="62">
        <v>1900</v>
      </c>
      <c r="H2" s="63"/>
      <c r="I2" s="62">
        <v>1910</v>
      </c>
      <c r="J2" s="63"/>
      <c r="K2" s="62">
        <v>1920</v>
      </c>
      <c r="L2" s="63"/>
      <c r="M2" s="62">
        <v>1930</v>
      </c>
      <c r="N2" s="63"/>
      <c r="O2" s="62">
        <v>1940</v>
      </c>
      <c r="P2" s="63"/>
      <c r="Q2" s="62">
        <v>1950</v>
      </c>
      <c r="R2" s="63"/>
      <c r="S2" s="62">
        <v>1960</v>
      </c>
      <c r="T2" s="63"/>
      <c r="U2" s="62">
        <v>1970</v>
      </c>
      <c r="V2" s="63"/>
      <c r="W2" s="62">
        <v>1980</v>
      </c>
      <c r="X2" s="63"/>
      <c r="Y2" s="62">
        <v>1990</v>
      </c>
      <c r="Z2" s="63"/>
      <c r="AA2" s="62">
        <v>2000</v>
      </c>
      <c r="AB2" s="63"/>
      <c r="AC2" s="62">
        <v>2010</v>
      </c>
      <c r="AD2" s="63"/>
      <c r="AE2" s="62">
        <v>2020</v>
      </c>
      <c r="AF2" s="102"/>
      <c r="AG2" s="104" t="s">
        <v>44</v>
      </c>
      <c r="AH2" s="63"/>
      <c r="AI2" s="62" t="s">
        <v>43</v>
      </c>
      <c r="AJ2" s="63"/>
    </row>
    <row r="3" spans="2:36" x14ac:dyDescent="0.2">
      <c r="B3" s="2" t="s">
        <v>38</v>
      </c>
      <c r="C3" s="3" t="s">
        <v>0</v>
      </c>
      <c r="D3" s="4"/>
      <c r="E3" s="3" t="s">
        <v>0</v>
      </c>
      <c r="F3" s="4"/>
      <c r="G3" s="3" t="s">
        <v>0</v>
      </c>
      <c r="H3" s="4"/>
      <c r="I3" s="3" t="s">
        <v>0</v>
      </c>
      <c r="J3" s="4"/>
      <c r="K3" s="3" t="s">
        <v>0</v>
      </c>
      <c r="L3" s="4"/>
      <c r="M3" s="3" t="s">
        <v>0</v>
      </c>
      <c r="N3" s="4"/>
      <c r="O3" s="3" t="s">
        <v>0</v>
      </c>
      <c r="P3" s="4"/>
      <c r="Q3" s="3" t="s">
        <v>0</v>
      </c>
      <c r="R3" s="4"/>
      <c r="S3" s="3" t="s">
        <v>0</v>
      </c>
      <c r="T3" s="4"/>
      <c r="U3" s="3" t="s">
        <v>0</v>
      </c>
      <c r="V3" s="4"/>
      <c r="W3" s="3" t="s">
        <v>0</v>
      </c>
      <c r="X3" s="4"/>
      <c r="Y3" s="3" t="s">
        <v>0</v>
      </c>
      <c r="Z3" s="4"/>
      <c r="AA3" s="3" t="s">
        <v>0</v>
      </c>
      <c r="AB3" s="4"/>
      <c r="AC3" s="3" t="s">
        <v>0</v>
      </c>
      <c r="AD3" s="4"/>
      <c r="AE3" s="60" t="s">
        <v>0</v>
      </c>
      <c r="AF3" s="103"/>
      <c r="AG3" s="105" t="s">
        <v>0</v>
      </c>
      <c r="AH3" s="61"/>
      <c r="AI3" s="60" t="s">
        <v>0</v>
      </c>
      <c r="AJ3" s="61"/>
    </row>
    <row r="4" spans="2:36" x14ac:dyDescent="0.2">
      <c r="B4" s="2" t="s">
        <v>39</v>
      </c>
      <c r="C4" s="5"/>
      <c r="D4" s="6" t="s">
        <v>1</v>
      </c>
      <c r="E4" s="5"/>
      <c r="F4" s="6" t="s">
        <v>1</v>
      </c>
      <c r="G4" s="5"/>
      <c r="H4" s="6" t="s">
        <v>1</v>
      </c>
      <c r="I4" s="5"/>
      <c r="J4" s="6" t="s">
        <v>1</v>
      </c>
      <c r="K4" s="5"/>
      <c r="L4" s="6" t="s">
        <v>1</v>
      </c>
      <c r="M4" s="5"/>
      <c r="N4" s="6" t="s">
        <v>1</v>
      </c>
      <c r="O4" s="5"/>
      <c r="P4" s="6" t="s">
        <v>1</v>
      </c>
      <c r="Q4" s="5"/>
      <c r="R4" s="6" t="s">
        <v>1</v>
      </c>
      <c r="S4" s="5"/>
      <c r="T4" s="6" t="s">
        <v>1</v>
      </c>
      <c r="U4" s="5"/>
      <c r="V4" s="6" t="s">
        <v>1</v>
      </c>
      <c r="W4" s="5"/>
      <c r="X4" s="6" t="s">
        <v>1</v>
      </c>
      <c r="Y4" s="5"/>
      <c r="Z4" s="6" t="s">
        <v>1</v>
      </c>
      <c r="AA4" s="5"/>
      <c r="AB4" s="6" t="s">
        <v>1</v>
      </c>
      <c r="AC4" s="5"/>
      <c r="AD4" s="6" t="s">
        <v>1</v>
      </c>
      <c r="AE4" s="5"/>
      <c r="AF4" s="70" t="s">
        <v>1</v>
      </c>
      <c r="AG4" s="82"/>
      <c r="AH4" s="83" t="s">
        <v>1</v>
      </c>
      <c r="AI4" s="5"/>
      <c r="AJ4" s="6" t="s">
        <v>1</v>
      </c>
    </row>
    <row r="5" spans="2:36" x14ac:dyDescent="0.2">
      <c r="B5" s="2"/>
      <c r="C5" s="5"/>
      <c r="D5" s="6" t="s">
        <v>2</v>
      </c>
      <c r="E5" s="5"/>
      <c r="F5" s="6" t="s">
        <v>2</v>
      </c>
      <c r="G5" s="5"/>
      <c r="H5" s="6" t="s">
        <v>2</v>
      </c>
      <c r="I5" s="5"/>
      <c r="J5" s="6" t="s">
        <v>2</v>
      </c>
      <c r="K5" s="5"/>
      <c r="L5" s="6" t="s">
        <v>2</v>
      </c>
      <c r="M5" s="5"/>
      <c r="N5" s="6" t="s">
        <v>2</v>
      </c>
      <c r="O5" s="5"/>
      <c r="P5" s="6" t="s">
        <v>2</v>
      </c>
      <c r="Q5" s="5"/>
      <c r="R5" s="6" t="s">
        <v>2</v>
      </c>
      <c r="S5" s="5"/>
      <c r="T5" s="6" t="s">
        <v>2</v>
      </c>
      <c r="U5" s="5"/>
      <c r="V5" s="6" t="s">
        <v>2</v>
      </c>
      <c r="W5" s="5"/>
      <c r="X5" s="6" t="s">
        <v>2</v>
      </c>
      <c r="Y5" s="5"/>
      <c r="Z5" s="6" t="s">
        <v>2</v>
      </c>
      <c r="AA5" s="5"/>
      <c r="AB5" s="6" t="s">
        <v>2</v>
      </c>
      <c r="AC5" s="5"/>
      <c r="AD5" s="6" t="s">
        <v>2</v>
      </c>
      <c r="AE5" s="5"/>
      <c r="AF5" s="70" t="s">
        <v>2</v>
      </c>
      <c r="AG5" s="84"/>
      <c r="AH5" s="6" t="s">
        <v>2</v>
      </c>
      <c r="AI5" s="5"/>
      <c r="AJ5" s="6" t="s">
        <v>2</v>
      </c>
    </row>
    <row r="6" spans="2:36" x14ac:dyDescent="0.2">
      <c r="B6" s="7" t="s">
        <v>3</v>
      </c>
      <c r="C6" s="8" t="s">
        <v>4</v>
      </c>
      <c r="D6" s="9" t="s">
        <v>5</v>
      </c>
      <c r="E6" s="8" t="s">
        <v>4</v>
      </c>
      <c r="F6" s="9" t="s">
        <v>5</v>
      </c>
      <c r="G6" s="8" t="s">
        <v>4</v>
      </c>
      <c r="H6" s="9" t="s">
        <v>5</v>
      </c>
      <c r="I6" s="8" t="s">
        <v>4</v>
      </c>
      <c r="J6" s="9" t="s">
        <v>5</v>
      </c>
      <c r="K6" s="8" t="s">
        <v>4</v>
      </c>
      <c r="L6" s="9" t="s">
        <v>5</v>
      </c>
      <c r="M6" s="8" t="s">
        <v>4</v>
      </c>
      <c r="N6" s="9" t="s">
        <v>5</v>
      </c>
      <c r="O6" s="8" t="s">
        <v>4</v>
      </c>
      <c r="P6" s="9" t="s">
        <v>5</v>
      </c>
      <c r="Q6" s="8" t="s">
        <v>4</v>
      </c>
      <c r="R6" s="9" t="s">
        <v>5</v>
      </c>
      <c r="S6" s="8" t="s">
        <v>4</v>
      </c>
      <c r="T6" s="9" t="s">
        <v>5</v>
      </c>
      <c r="U6" s="8" t="s">
        <v>4</v>
      </c>
      <c r="V6" s="9" t="s">
        <v>5</v>
      </c>
      <c r="W6" s="8" t="s">
        <v>4</v>
      </c>
      <c r="X6" s="9" t="s">
        <v>5</v>
      </c>
      <c r="Y6" s="8" t="s">
        <v>4</v>
      </c>
      <c r="Z6" s="9" t="s">
        <v>5</v>
      </c>
      <c r="AA6" s="8" t="s">
        <v>4</v>
      </c>
      <c r="AB6" s="9" t="s">
        <v>5</v>
      </c>
      <c r="AC6" s="8" t="s">
        <v>4</v>
      </c>
      <c r="AD6" s="9" t="s">
        <v>5</v>
      </c>
      <c r="AE6" s="8" t="s">
        <v>4</v>
      </c>
      <c r="AF6" s="71" t="s">
        <v>5</v>
      </c>
      <c r="AG6" s="85" t="s">
        <v>4</v>
      </c>
      <c r="AH6" s="9" t="s">
        <v>45</v>
      </c>
      <c r="AI6" s="8" t="s">
        <v>4</v>
      </c>
      <c r="AJ6" s="9" t="s">
        <v>45</v>
      </c>
    </row>
    <row r="7" spans="2:36" x14ac:dyDescent="0.2">
      <c r="B7" s="10"/>
      <c r="C7" s="11"/>
      <c r="D7" s="12"/>
      <c r="E7" s="11"/>
      <c r="F7" s="12"/>
      <c r="G7" s="11"/>
      <c r="H7" s="12"/>
      <c r="I7" s="11"/>
      <c r="J7" s="12"/>
      <c r="K7" s="11"/>
      <c r="L7" s="12"/>
      <c r="M7" s="11"/>
      <c r="N7" s="12"/>
      <c r="O7" s="11"/>
      <c r="P7" s="12"/>
      <c r="Q7" s="11"/>
      <c r="R7" s="12"/>
      <c r="S7" s="11"/>
      <c r="T7" s="12"/>
      <c r="U7" s="11"/>
      <c r="V7" s="12"/>
      <c r="W7" s="11"/>
      <c r="X7" s="12"/>
      <c r="Y7" s="11"/>
      <c r="Z7" s="12"/>
      <c r="AA7" s="11"/>
      <c r="AB7" s="12"/>
      <c r="AC7" s="11"/>
      <c r="AD7" s="12"/>
      <c r="AE7" s="11"/>
      <c r="AF7" s="72"/>
      <c r="AG7" s="86"/>
      <c r="AH7" s="12"/>
      <c r="AI7" s="11"/>
      <c r="AJ7" s="12"/>
    </row>
    <row r="8" spans="2:36" x14ac:dyDescent="0.2">
      <c r="B8" s="2" t="s">
        <v>6</v>
      </c>
      <c r="C8" s="13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14"/>
      <c r="W8" s="13"/>
      <c r="X8" s="14"/>
      <c r="Y8" s="13"/>
      <c r="Z8" s="14"/>
      <c r="AA8" s="13"/>
      <c r="AB8" s="14"/>
      <c r="AC8" s="13"/>
      <c r="AD8" s="14"/>
      <c r="AE8" s="13"/>
      <c r="AF8" s="64"/>
      <c r="AG8" s="87"/>
      <c r="AH8" s="14"/>
      <c r="AI8" s="13"/>
      <c r="AJ8" s="14"/>
    </row>
    <row r="9" spans="2:36" x14ac:dyDescent="0.2">
      <c r="B9" s="2" t="s">
        <v>7</v>
      </c>
      <c r="C9" s="15">
        <v>5289640</v>
      </c>
      <c r="D9" s="27">
        <f t="shared" ref="D9:D16" si="0">C9/C$9</f>
        <v>1</v>
      </c>
      <c r="E9" s="15">
        <v>31443321</v>
      </c>
      <c r="F9" s="27">
        <f t="shared" ref="F9:F16" si="1">E9/E$9</f>
        <v>1</v>
      </c>
      <c r="G9" s="15">
        <v>75994575</v>
      </c>
      <c r="H9" s="27">
        <f t="shared" ref="H9:H16" si="2">G9/G$9</f>
        <v>1</v>
      </c>
      <c r="I9" s="15">
        <v>91972266</v>
      </c>
      <c r="J9" s="27">
        <f t="shared" ref="J9:J16" si="3">I9/I$9</f>
        <v>1</v>
      </c>
      <c r="K9" s="15">
        <v>105710620</v>
      </c>
      <c r="L9" s="27">
        <f t="shared" ref="L9:L16" si="4">K9/K$9</f>
        <v>1</v>
      </c>
      <c r="M9" s="15">
        <v>122775046</v>
      </c>
      <c r="N9" s="27">
        <f t="shared" ref="N9:N16" si="5">M9/M$9</f>
        <v>1</v>
      </c>
      <c r="O9" s="15">
        <v>132155963</v>
      </c>
      <c r="P9" s="27">
        <f t="shared" ref="P9:P16" si="6">O9/O$9</f>
        <v>1</v>
      </c>
      <c r="Q9" s="15">
        <v>150216110</v>
      </c>
      <c r="R9" s="27">
        <f t="shared" ref="R9:R16" si="7">Q9/Q$9</f>
        <v>1</v>
      </c>
      <c r="S9" s="15">
        <v>179323175</v>
      </c>
      <c r="T9" s="27">
        <f t="shared" ref="T9:T16" si="8">S9/S$9</f>
        <v>1</v>
      </c>
      <c r="U9" s="15">
        <v>203211926</v>
      </c>
      <c r="V9" s="27">
        <f t="shared" ref="V9:V16" si="9">U9/U$9</f>
        <v>1</v>
      </c>
      <c r="W9" s="15">
        <v>226545805</v>
      </c>
      <c r="X9" s="27">
        <f t="shared" ref="X9:X16" si="10">W9/W$9</f>
        <v>1</v>
      </c>
      <c r="Y9" s="15">
        <v>248709873</v>
      </c>
      <c r="Z9" s="27">
        <f t="shared" ref="Z9:Z16" si="11">Y9/Y$9</f>
        <v>1</v>
      </c>
      <c r="AA9" s="15">
        <v>281421906</v>
      </c>
      <c r="AB9" s="27">
        <f t="shared" ref="AB9:AB17" si="12">AA9/AA$9</f>
        <v>1</v>
      </c>
      <c r="AC9" s="15">
        <v>308745538</v>
      </c>
      <c r="AD9" s="27">
        <f t="shared" ref="AD9:AD17" si="13">AC9/AC$9</f>
        <v>1</v>
      </c>
      <c r="AE9" s="15">
        <v>331449281</v>
      </c>
      <c r="AF9" s="29">
        <f>AE9/AE$9</f>
        <v>1</v>
      </c>
      <c r="AG9" s="88">
        <f>AE9-AC9</f>
        <v>22703743</v>
      </c>
      <c r="AH9" s="27">
        <f t="shared" ref="AH9:AH17" si="14">AG9/AG$9</f>
        <v>1</v>
      </c>
      <c r="AI9" s="15">
        <f>AE9-Y9</f>
        <v>82739408</v>
      </c>
      <c r="AJ9" s="27">
        <f>AI9/AI$9</f>
        <v>1</v>
      </c>
    </row>
    <row r="10" spans="2:36" x14ac:dyDescent="0.2">
      <c r="B10" s="16" t="s">
        <v>8</v>
      </c>
      <c r="C10" s="17">
        <v>0</v>
      </c>
      <c r="D10" s="28">
        <f t="shared" si="0"/>
        <v>0</v>
      </c>
      <c r="E10" s="17"/>
      <c r="F10" s="28">
        <f t="shared" si="1"/>
        <v>0</v>
      </c>
      <c r="G10" s="17">
        <v>0</v>
      </c>
      <c r="H10" s="28">
        <f t="shared" si="2"/>
        <v>0</v>
      </c>
      <c r="I10" s="17"/>
      <c r="J10" s="28">
        <f t="shared" si="3"/>
        <v>0</v>
      </c>
      <c r="K10" s="17"/>
      <c r="L10" s="28">
        <f t="shared" si="4"/>
        <v>0</v>
      </c>
      <c r="M10" s="17"/>
      <c r="N10" s="28">
        <f t="shared" si="5"/>
        <v>0</v>
      </c>
      <c r="O10" s="17"/>
      <c r="P10" s="28">
        <f t="shared" si="6"/>
        <v>0</v>
      </c>
      <c r="Q10" s="17"/>
      <c r="R10" s="28">
        <f t="shared" si="7"/>
        <v>0</v>
      </c>
      <c r="S10" s="17"/>
      <c r="T10" s="28">
        <f t="shared" si="8"/>
        <v>0</v>
      </c>
      <c r="U10" s="17"/>
      <c r="V10" s="28">
        <f t="shared" si="9"/>
        <v>0</v>
      </c>
      <c r="W10" s="17"/>
      <c r="X10" s="28">
        <f t="shared" si="10"/>
        <v>0</v>
      </c>
      <c r="Y10" s="17">
        <f>SUM(Y11:Y16)</f>
        <v>248709873</v>
      </c>
      <c r="Z10" s="28">
        <f t="shared" si="11"/>
        <v>1</v>
      </c>
      <c r="AA10" s="17">
        <v>274595678</v>
      </c>
      <c r="AB10" s="28">
        <f t="shared" si="12"/>
        <v>0.97574379302228165</v>
      </c>
      <c r="AC10" s="17">
        <v>299736465</v>
      </c>
      <c r="AD10" s="28">
        <f t="shared" si="13"/>
        <v>0.97082039449587121</v>
      </c>
      <c r="AE10" s="17">
        <v>297600338</v>
      </c>
      <c r="AF10" s="73">
        <f t="shared" ref="AF10:AF17" si="15">AE10/AE$9</f>
        <v>0.89787594983499153</v>
      </c>
      <c r="AG10" s="89">
        <f>AE10-AC10</f>
        <v>-2136127</v>
      </c>
      <c r="AH10" s="28">
        <f t="shared" si="14"/>
        <v>-9.4086997020711521E-2</v>
      </c>
      <c r="AI10" s="17">
        <f>AE10-Y10</f>
        <v>48890465</v>
      </c>
      <c r="AJ10" s="28">
        <f>AI10/AI$9</f>
        <v>0.59089696411654291</v>
      </c>
    </row>
    <row r="11" spans="2:36" x14ac:dyDescent="0.2">
      <c r="B11" s="16" t="s">
        <v>9</v>
      </c>
      <c r="C11" s="17">
        <v>4298324</v>
      </c>
      <c r="D11" s="28">
        <f t="shared" si="0"/>
        <v>0.81259291747642559</v>
      </c>
      <c r="E11" s="17">
        <v>26922537</v>
      </c>
      <c r="F11" s="28">
        <f t="shared" si="1"/>
        <v>0.85622434729461305</v>
      </c>
      <c r="G11" s="17">
        <v>66809196</v>
      </c>
      <c r="H11" s="28">
        <f t="shared" si="2"/>
        <v>0.87913112218865619</v>
      </c>
      <c r="I11" s="17">
        <v>81731957</v>
      </c>
      <c r="J11" s="28">
        <f t="shared" si="3"/>
        <v>0.88865872892595688</v>
      </c>
      <c r="K11" s="17">
        <v>94820915</v>
      </c>
      <c r="L11" s="28">
        <f t="shared" si="4"/>
        <v>0.89698570493674146</v>
      </c>
      <c r="M11" s="17">
        <v>110286740</v>
      </c>
      <c r="N11" s="28">
        <f t="shared" si="5"/>
        <v>0.89828302731810827</v>
      </c>
      <c r="O11" s="17">
        <v>118701558</v>
      </c>
      <c r="P11" s="28">
        <f t="shared" si="6"/>
        <v>0.89819297824646782</v>
      </c>
      <c r="Q11" s="17">
        <v>134478365</v>
      </c>
      <c r="R11" s="28">
        <f t="shared" si="7"/>
        <v>0.89523264182516771</v>
      </c>
      <c r="S11" s="17">
        <v>158831732</v>
      </c>
      <c r="T11" s="28">
        <f t="shared" si="8"/>
        <v>0.88572897507530746</v>
      </c>
      <c r="U11" s="17">
        <v>177748975</v>
      </c>
      <c r="V11" s="28">
        <f t="shared" si="9"/>
        <v>0.87469755589049436</v>
      </c>
      <c r="W11" s="17">
        <v>188371622</v>
      </c>
      <c r="X11" s="28">
        <f t="shared" si="10"/>
        <v>0.83149463747518959</v>
      </c>
      <c r="Y11" s="17">
        <v>199686070</v>
      </c>
      <c r="Z11" s="28">
        <f t="shared" si="11"/>
        <v>0.8028875878200461</v>
      </c>
      <c r="AA11" s="17">
        <v>211460626</v>
      </c>
      <c r="AB11" s="28">
        <f t="shared" si="12"/>
        <v>0.75140073139864239</v>
      </c>
      <c r="AC11" s="17">
        <v>223553265</v>
      </c>
      <c r="AD11" s="28">
        <f t="shared" si="13"/>
        <v>0.72406962201993019</v>
      </c>
      <c r="AE11" s="17">
        <v>204277273</v>
      </c>
      <c r="AF11" s="73">
        <f t="shared" si="15"/>
        <v>0.61631533000670469</v>
      </c>
      <c r="AG11" s="89">
        <f>AE11-AC11</f>
        <v>-19275992</v>
      </c>
      <c r="AH11" s="28">
        <f t="shared" si="14"/>
        <v>-0.84902264793959303</v>
      </c>
      <c r="AI11" s="17">
        <f>AE11-Y11</f>
        <v>4591203</v>
      </c>
      <c r="AJ11" s="28">
        <f t="shared" ref="AJ11:AJ17" si="16">AI11/AI$9</f>
        <v>5.5489918419527488E-2</v>
      </c>
    </row>
    <row r="12" spans="2:36" x14ac:dyDescent="0.2">
      <c r="B12" s="16" t="s">
        <v>10</v>
      </c>
      <c r="C12" s="17">
        <v>888363</v>
      </c>
      <c r="D12" s="28">
        <f t="shared" si="0"/>
        <v>0.16794394325511755</v>
      </c>
      <c r="E12" s="17">
        <f>476748+3950528</f>
        <v>4427276</v>
      </c>
      <c r="F12" s="28">
        <f t="shared" si="1"/>
        <v>0.14080179380543167</v>
      </c>
      <c r="G12" s="17">
        <v>8833994</v>
      </c>
      <c r="H12" s="28">
        <f t="shared" si="2"/>
        <v>0.1162450609138876</v>
      </c>
      <c r="I12" s="17">
        <v>9827763</v>
      </c>
      <c r="J12" s="28">
        <f t="shared" si="3"/>
        <v>0.10685572322421631</v>
      </c>
      <c r="K12" s="17">
        <v>10463131</v>
      </c>
      <c r="L12" s="28">
        <f t="shared" si="4"/>
        <v>9.897899567706632E-2</v>
      </c>
      <c r="M12" s="17">
        <v>11891143</v>
      </c>
      <c r="N12" s="28">
        <f t="shared" si="5"/>
        <v>9.685309342095462E-2</v>
      </c>
      <c r="O12" s="17">
        <v>12865518</v>
      </c>
      <c r="P12" s="28">
        <f t="shared" si="6"/>
        <v>9.7351021535063087E-2</v>
      </c>
      <c r="Q12" s="17">
        <v>15026675</v>
      </c>
      <c r="R12" s="28">
        <f t="shared" si="7"/>
        <v>0.10003371143081791</v>
      </c>
      <c r="S12" s="17">
        <v>18871831</v>
      </c>
      <c r="T12" s="28">
        <f t="shared" si="8"/>
        <v>0.10523921963795255</v>
      </c>
      <c r="U12" s="17">
        <v>22580289</v>
      </c>
      <c r="V12" s="28">
        <f t="shared" si="9"/>
        <v>0.11111694792952261</v>
      </c>
      <c r="W12" s="17">
        <v>26495025</v>
      </c>
      <c r="X12" s="28">
        <f t="shared" si="10"/>
        <v>0.11695217662494346</v>
      </c>
      <c r="Y12" s="17">
        <v>29986060</v>
      </c>
      <c r="Z12" s="28">
        <f t="shared" si="11"/>
        <v>0.12056642399556049</v>
      </c>
      <c r="AA12" s="17">
        <v>34658190</v>
      </c>
      <c r="AB12" s="28">
        <f t="shared" si="12"/>
        <v>0.12315384574220033</v>
      </c>
      <c r="AC12" s="17">
        <v>38929319</v>
      </c>
      <c r="AD12" s="28">
        <f t="shared" si="13"/>
        <v>0.12608868536911455</v>
      </c>
      <c r="AE12" s="17">
        <v>41104200</v>
      </c>
      <c r="AF12" s="73">
        <f t="shared" si="15"/>
        <v>0.12401354402093272</v>
      </c>
      <c r="AG12" s="89">
        <f>AE12-AC12</f>
        <v>2174881</v>
      </c>
      <c r="AH12" s="28">
        <f t="shared" si="14"/>
        <v>9.5793940232674415E-2</v>
      </c>
      <c r="AI12" s="17">
        <f>AE12-Y12</f>
        <v>11118140</v>
      </c>
      <c r="AJ12" s="28">
        <f t="shared" si="16"/>
        <v>0.13437538736076043</v>
      </c>
    </row>
    <row r="13" spans="2:36" x14ac:dyDescent="0.2">
      <c r="B13" s="16" t="s">
        <v>11</v>
      </c>
      <c r="C13" s="17">
        <v>0</v>
      </c>
      <c r="D13" s="28">
        <f t="shared" si="0"/>
        <v>0</v>
      </c>
      <c r="E13" s="17"/>
      <c r="F13" s="28">
        <f t="shared" si="1"/>
        <v>0</v>
      </c>
      <c r="G13" s="17">
        <v>0</v>
      </c>
      <c r="H13" s="28">
        <f t="shared" si="2"/>
        <v>0</v>
      </c>
      <c r="I13" s="17"/>
      <c r="J13" s="28">
        <f t="shared" si="3"/>
        <v>0</v>
      </c>
      <c r="K13" s="17"/>
      <c r="L13" s="28">
        <f t="shared" si="4"/>
        <v>0</v>
      </c>
      <c r="M13" s="17"/>
      <c r="N13" s="28">
        <f t="shared" si="5"/>
        <v>0</v>
      </c>
      <c r="O13" s="17"/>
      <c r="P13" s="28">
        <f t="shared" si="6"/>
        <v>0</v>
      </c>
      <c r="Q13" s="17">
        <v>342226</v>
      </c>
      <c r="R13" s="28">
        <f t="shared" si="7"/>
        <v>2.2782243529006312E-3</v>
      </c>
      <c r="S13" s="17">
        <v>523591</v>
      </c>
      <c r="T13" s="28">
        <f t="shared" si="8"/>
        <v>2.9198178093824182E-3</v>
      </c>
      <c r="U13" s="17">
        <v>792730</v>
      </c>
      <c r="V13" s="28">
        <f t="shared" si="9"/>
        <v>3.9010013615047375E-3</v>
      </c>
      <c r="W13" s="17">
        <f>1364033+42162+14205</f>
        <v>1420400</v>
      </c>
      <c r="X13" s="28">
        <f t="shared" si="10"/>
        <v>6.2698137359021057E-3</v>
      </c>
      <c r="Y13" s="17">
        <v>1959234</v>
      </c>
      <c r="Z13" s="28">
        <f t="shared" si="11"/>
        <v>7.8775883577408279E-3</v>
      </c>
      <c r="AA13" s="17">
        <v>2475956</v>
      </c>
      <c r="AB13" s="28">
        <f t="shared" si="12"/>
        <v>8.7980215726347899E-3</v>
      </c>
      <c r="AC13" s="17">
        <v>2932248</v>
      </c>
      <c r="AD13" s="28">
        <f t="shared" si="13"/>
        <v>9.497296767411097E-3</v>
      </c>
      <c r="AE13" s="17">
        <v>3727135</v>
      </c>
      <c r="AF13" s="73">
        <f t="shared" si="15"/>
        <v>1.1244963298019646E-2</v>
      </c>
      <c r="AG13" s="89">
        <f>AE13-AC13</f>
        <v>794887</v>
      </c>
      <c r="AH13" s="28">
        <f t="shared" si="14"/>
        <v>3.5011275453567282E-2</v>
      </c>
      <c r="AI13" s="17">
        <f>AE13-Y13</f>
        <v>1767901</v>
      </c>
      <c r="AJ13" s="28">
        <f t="shared" si="16"/>
        <v>2.136709752624771E-2</v>
      </c>
    </row>
    <row r="14" spans="2:36" x14ac:dyDescent="0.2">
      <c r="B14" s="16" t="s">
        <v>12</v>
      </c>
      <c r="C14" s="17">
        <v>0</v>
      </c>
      <c r="D14" s="28">
        <f t="shared" si="0"/>
        <v>0</v>
      </c>
      <c r="E14" s="17"/>
      <c r="F14" s="28">
        <f t="shared" si="1"/>
        <v>0</v>
      </c>
      <c r="G14" s="17">
        <v>0</v>
      </c>
      <c r="H14" s="28">
        <f t="shared" si="2"/>
        <v>0</v>
      </c>
      <c r="I14" s="17"/>
      <c r="J14" s="28">
        <f t="shared" si="3"/>
        <v>0</v>
      </c>
      <c r="K14" s="17"/>
      <c r="L14" s="28">
        <f t="shared" si="4"/>
        <v>0</v>
      </c>
      <c r="M14" s="17"/>
      <c r="N14" s="28">
        <f t="shared" si="5"/>
        <v>0</v>
      </c>
      <c r="O14" s="17"/>
      <c r="P14" s="28">
        <f t="shared" si="6"/>
        <v>0</v>
      </c>
      <c r="Q14" s="17">
        <f>141365+117140+61636</f>
        <v>320141</v>
      </c>
      <c r="R14" s="28">
        <f t="shared" si="7"/>
        <v>2.1312028383640076E-3</v>
      </c>
      <c r="S14" s="17">
        <f>464332+237292+176310</f>
        <v>877934</v>
      </c>
      <c r="T14" s="28">
        <f t="shared" si="8"/>
        <v>4.8958200745664914E-3</v>
      </c>
      <c r="U14" s="17">
        <f>591290+435062+343060</f>
        <v>1369412</v>
      </c>
      <c r="V14" s="28">
        <f t="shared" si="9"/>
        <v>6.7388367747668512E-3</v>
      </c>
      <c r="W14" s="17">
        <f>700974+806040+774652+354593+361531+261729</f>
        <v>3259519</v>
      </c>
      <c r="X14" s="28">
        <f t="shared" si="10"/>
        <v>1.4387902702502038E-2</v>
      </c>
      <c r="Y14" s="17">
        <v>6908638</v>
      </c>
      <c r="Z14" s="28">
        <f t="shared" si="11"/>
        <v>2.7777900075563144E-2</v>
      </c>
      <c r="AA14" s="17">
        <v>10242998</v>
      </c>
      <c r="AB14" s="28">
        <f t="shared" si="12"/>
        <v>3.6397301637208015E-2</v>
      </c>
      <c r="AC14" s="17">
        <v>14674252</v>
      </c>
      <c r="AD14" s="28">
        <f t="shared" si="13"/>
        <v>4.7528628575678397E-2</v>
      </c>
      <c r="AE14" s="17">
        <v>19886049</v>
      </c>
      <c r="AF14" s="73">
        <f t="shared" si="15"/>
        <v>5.9997260938393769E-2</v>
      </c>
      <c r="AG14" s="89">
        <f>AE14-AC14</f>
        <v>5211797</v>
      </c>
      <c r="AH14" s="28">
        <f t="shared" si="14"/>
        <v>0.22955672991893891</v>
      </c>
      <c r="AI14" s="17">
        <f>AE14-Y14</f>
        <v>12977411</v>
      </c>
      <c r="AJ14" s="28">
        <f t="shared" si="16"/>
        <v>0.15684679542304678</v>
      </c>
    </row>
    <row r="15" spans="2:36" x14ac:dyDescent="0.2">
      <c r="B15" s="16" t="s">
        <v>13</v>
      </c>
      <c r="C15" s="17">
        <v>0</v>
      </c>
      <c r="D15" s="28">
        <f t="shared" si="0"/>
        <v>0</v>
      </c>
      <c r="E15" s="17"/>
      <c r="F15" s="28">
        <f t="shared" si="1"/>
        <v>0</v>
      </c>
      <c r="G15" s="17">
        <v>0</v>
      </c>
      <c r="H15" s="28">
        <f t="shared" si="2"/>
        <v>0</v>
      </c>
      <c r="I15" s="17"/>
      <c r="J15" s="28">
        <f t="shared" si="3"/>
        <v>0</v>
      </c>
      <c r="K15" s="17"/>
      <c r="L15" s="28">
        <f t="shared" si="4"/>
        <v>0</v>
      </c>
      <c r="M15" s="17"/>
      <c r="N15" s="28">
        <f t="shared" si="5"/>
        <v>0</v>
      </c>
      <c r="O15" s="17"/>
      <c r="P15" s="28">
        <f t="shared" si="6"/>
        <v>0</v>
      </c>
      <c r="Q15" s="17"/>
      <c r="R15" s="28">
        <f t="shared" si="7"/>
        <v>0</v>
      </c>
      <c r="S15" s="17"/>
      <c r="T15" s="28">
        <f t="shared" si="8"/>
        <v>0</v>
      </c>
      <c r="U15" s="17"/>
      <c r="V15" s="28">
        <f t="shared" si="9"/>
        <v>0</v>
      </c>
      <c r="W15" s="17">
        <f>166814+32158+41948</f>
        <v>240920</v>
      </c>
      <c r="X15" s="28">
        <f t="shared" si="10"/>
        <v>1.063449398235381E-3</v>
      </c>
      <c r="Y15" s="17">
        <v>365024</v>
      </c>
      <c r="Z15" s="28">
        <f t="shared" si="11"/>
        <v>1.4676699223757795E-3</v>
      </c>
      <c r="AA15" s="17">
        <v>398835</v>
      </c>
      <c r="AB15" s="28">
        <f t="shared" si="12"/>
        <v>1.4172137687106703E-3</v>
      </c>
      <c r="AC15" s="17">
        <v>540013</v>
      </c>
      <c r="AD15" s="28">
        <f t="shared" si="13"/>
        <v>1.749055236548876E-3</v>
      </c>
      <c r="AE15" s="17">
        <v>689966</v>
      </c>
      <c r="AF15" s="73">
        <f t="shared" si="15"/>
        <v>2.0816638911339198E-3</v>
      </c>
      <c r="AG15" s="89">
        <f>AE15-AC15</f>
        <v>149953</v>
      </c>
      <c r="AH15" s="28">
        <f t="shared" si="14"/>
        <v>6.604769971189332E-3</v>
      </c>
      <c r="AI15" s="17">
        <f>AE15-Y15</f>
        <v>324942</v>
      </c>
      <c r="AJ15" s="28">
        <f t="shared" si="16"/>
        <v>3.9272942344475079E-3</v>
      </c>
    </row>
    <row r="16" spans="2:36" x14ac:dyDescent="0.2">
      <c r="B16" s="16" t="s">
        <v>14</v>
      </c>
      <c r="C16" s="17">
        <v>102953</v>
      </c>
      <c r="D16" s="28">
        <f t="shared" si="0"/>
        <v>1.9463139268456834E-2</v>
      </c>
      <c r="E16" s="17">
        <v>78954</v>
      </c>
      <c r="F16" s="28">
        <f t="shared" si="1"/>
        <v>2.5109943062312026E-3</v>
      </c>
      <c r="G16" s="17">
        <v>351385</v>
      </c>
      <c r="H16" s="28">
        <f t="shared" si="2"/>
        <v>4.6238168974561669E-3</v>
      </c>
      <c r="I16" s="17">
        <v>412546</v>
      </c>
      <c r="J16" s="28">
        <f t="shared" si="3"/>
        <v>4.485547849826816E-3</v>
      </c>
      <c r="K16" s="17">
        <v>426574</v>
      </c>
      <c r="L16" s="28">
        <f t="shared" si="4"/>
        <v>4.0352993861922292E-3</v>
      </c>
      <c r="M16" s="17">
        <v>597163</v>
      </c>
      <c r="N16" s="28">
        <f t="shared" si="5"/>
        <v>4.8638792609371128E-3</v>
      </c>
      <c r="O16" s="17">
        <v>588887</v>
      </c>
      <c r="P16" s="28">
        <f t="shared" si="6"/>
        <v>4.4560002184691428E-3</v>
      </c>
      <c r="Q16" s="17">
        <v>48368</v>
      </c>
      <c r="R16" s="28">
        <f t="shared" si="7"/>
        <v>3.2198943242505747E-4</v>
      </c>
      <c r="S16" s="17">
        <v>218087</v>
      </c>
      <c r="T16" s="28">
        <f t="shared" si="8"/>
        <v>1.2161674027910783E-3</v>
      </c>
      <c r="U16" s="17">
        <v>720520</v>
      </c>
      <c r="V16" s="28">
        <f t="shared" si="9"/>
        <v>3.5456580437114699E-3</v>
      </c>
      <c r="W16" s="17">
        <v>6758319</v>
      </c>
      <c r="X16" s="28">
        <f t="shared" si="10"/>
        <v>2.9832020063227389E-2</v>
      </c>
      <c r="Y16" s="17">
        <v>9804847</v>
      </c>
      <c r="Z16" s="28">
        <f t="shared" si="11"/>
        <v>3.9422829828713715E-2</v>
      </c>
      <c r="AA16" s="17">
        <v>15359073</v>
      </c>
      <c r="AB16" s="28">
        <f t="shared" si="12"/>
        <v>5.4576678902885409E-2</v>
      </c>
      <c r="AC16" s="17">
        <v>19107368</v>
      </c>
      <c r="AD16" s="28">
        <f t="shared" si="13"/>
        <v>6.1887106527188096E-2</v>
      </c>
      <c r="AE16" s="17">
        <v>27915715</v>
      </c>
      <c r="AF16" s="73">
        <f t="shared" si="15"/>
        <v>8.422318767980673E-2</v>
      </c>
      <c r="AG16" s="89">
        <f>AE16-AC16</f>
        <v>8808347</v>
      </c>
      <c r="AH16" s="28">
        <f t="shared" si="14"/>
        <v>0.38796893534251159</v>
      </c>
      <c r="AI16" s="17">
        <f>AE16-Y16</f>
        <v>18110868</v>
      </c>
      <c r="AJ16" s="28">
        <f t="shared" si="16"/>
        <v>0.21889047115251295</v>
      </c>
    </row>
    <row r="17" spans="2:36" x14ac:dyDescent="0.2">
      <c r="B17" s="16" t="s">
        <v>15</v>
      </c>
      <c r="C17" s="17" t="s">
        <v>28</v>
      </c>
      <c r="D17" s="28"/>
      <c r="E17" s="17" t="s">
        <v>28</v>
      </c>
      <c r="F17" s="28"/>
      <c r="G17" s="17" t="s">
        <v>28</v>
      </c>
      <c r="H17" s="28"/>
      <c r="I17" s="17" t="s">
        <v>28</v>
      </c>
      <c r="J17" s="28"/>
      <c r="K17" s="17" t="s">
        <v>28</v>
      </c>
      <c r="L17" s="28"/>
      <c r="M17" s="17" t="s">
        <v>28</v>
      </c>
      <c r="N17" s="28"/>
      <c r="O17" s="17" t="s">
        <v>28</v>
      </c>
      <c r="P17" s="28"/>
      <c r="Q17" s="17" t="s">
        <v>28</v>
      </c>
      <c r="R17" s="28"/>
      <c r="S17" s="17"/>
      <c r="T17" s="28"/>
      <c r="U17" s="17"/>
      <c r="V17" s="28"/>
      <c r="W17" s="17"/>
      <c r="X17" s="28"/>
      <c r="Y17" s="17">
        <v>0</v>
      </c>
      <c r="Z17" s="28"/>
      <c r="AA17" s="17">
        <v>6826228</v>
      </c>
      <c r="AB17" s="28">
        <f t="shared" si="12"/>
        <v>2.425620697771836E-2</v>
      </c>
      <c r="AC17" s="17">
        <v>9009073</v>
      </c>
      <c r="AD17" s="28">
        <f t="shared" si="13"/>
        <v>2.9179605504128774E-2</v>
      </c>
      <c r="AE17" s="17">
        <v>33848943</v>
      </c>
      <c r="AF17" s="73">
        <f t="shared" si="15"/>
        <v>0.1021240501650085</v>
      </c>
      <c r="AG17" s="89">
        <f>AE17-AC17</f>
        <v>24839870</v>
      </c>
      <c r="AH17" s="28">
        <f t="shared" si="14"/>
        <v>1.0940869970207114</v>
      </c>
      <c r="AI17" s="17">
        <f>AE17-Y17</f>
        <v>33848943</v>
      </c>
      <c r="AJ17" s="28">
        <f t="shared" si="16"/>
        <v>0.40910303588345714</v>
      </c>
    </row>
    <row r="18" spans="2:36" x14ac:dyDescent="0.2">
      <c r="B18" s="16"/>
      <c r="C18" s="17"/>
      <c r="D18" s="18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74"/>
      <c r="AG18" s="89">
        <f>AE18-AC18</f>
        <v>0</v>
      </c>
      <c r="AH18" s="18"/>
      <c r="AI18" s="17">
        <f>AE18-Y18</f>
        <v>0</v>
      </c>
      <c r="AJ18" s="18"/>
    </row>
    <row r="19" spans="2:36" x14ac:dyDescent="0.2">
      <c r="B19" s="2" t="s">
        <v>16</v>
      </c>
      <c r="C19" s="17"/>
      <c r="D19" s="18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74"/>
      <c r="AG19" s="89">
        <f>AE19-AC19</f>
        <v>0</v>
      </c>
      <c r="AH19" s="18"/>
      <c r="AI19" s="17">
        <f>AE19-Y19</f>
        <v>0</v>
      </c>
      <c r="AJ19" s="18"/>
    </row>
    <row r="20" spans="2:36" x14ac:dyDescent="0.2">
      <c r="B20" s="2" t="s">
        <v>17</v>
      </c>
      <c r="C20" s="15">
        <v>5289640</v>
      </c>
      <c r="D20" s="25">
        <f t="shared" ref="D20:D30" si="17">C20/C$20</f>
        <v>1</v>
      </c>
      <c r="E20" s="15">
        <v>31443321</v>
      </c>
      <c r="F20" s="25">
        <f t="shared" ref="F20:F30" si="18">E20/E$20</f>
        <v>1</v>
      </c>
      <c r="G20" s="15">
        <v>76212168</v>
      </c>
      <c r="H20" s="25">
        <f t="shared" ref="H20:H30" si="19">G20/G$20</f>
        <v>1</v>
      </c>
      <c r="I20" s="15">
        <v>92228496</v>
      </c>
      <c r="J20" s="25">
        <f t="shared" ref="J20:J30" si="20">I20/I$20</f>
        <v>1</v>
      </c>
      <c r="K20" s="15">
        <v>106021537</v>
      </c>
      <c r="L20" s="25">
        <f t="shared" ref="L20:L30" si="21">K20/K$20</f>
        <v>1</v>
      </c>
      <c r="M20" s="15">
        <v>123202624</v>
      </c>
      <c r="N20" s="25">
        <f t="shared" ref="N20:N30" si="22">M20/M$20</f>
        <v>1</v>
      </c>
      <c r="O20" s="15">
        <v>132164569</v>
      </c>
      <c r="P20" s="25">
        <f t="shared" ref="P20:P30" si="23">O20/O$20</f>
        <v>1</v>
      </c>
      <c r="Q20" s="15">
        <v>151325798</v>
      </c>
      <c r="R20" s="25">
        <f t="shared" ref="R20:R30" si="24">Q20/Q$20</f>
        <v>1</v>
      </c>
      <c r="S20" s="15">
        <v>179323175</v>
      </c>
      <c r="T20" s="25">
        <f t="shared" ref="T20:T30" si="25">S20/S$20</f>
        <v>1</v>
      </c>
      <c r="U20" s="15">
        <v>203302031</v>
      </c>
      <c r="V20" s="25">
        <f t="shared" ref="V20:V30" si="26">U20/U$20</f>
        <v>1</v>
      </c>
      <c r="W20" s="15">
        <v>226545805</v>
      </c>
      <c r="X20" s="25">
        <f t="shared" ref="X20:X30" si="27">W20/W$20</f>
        <v>1</v>
      </c>
      <c r="Y20" s="15">
        <v>248709873</v>
      </c>
      <c r="Z20" s="25">
        <f>Y20/Y$20</f>
        <v>1</v>
      </c>
      <c r="AA20" s="15">
        <v>281421906</v>
      </c>
      <c r="AB20" s="25">
        <f>AA20/AA$20</f>
        <v>1</v>
      </c>
      <c r="AC20" s="15">
        <v>308745538</v>
      </c>
      <c r="AD20" s="25">
        <f t="shared" ref="AD20:AD30" si="28">AC20/AC$20</f>
        <v>1</v>
      </c>
      <c r="AE20" s="21">
        <v>331449281</v>
      </c>
      <c r="AF20" s="75">
        <f>AE20/AE$20</f>
        <v>1</v>
      </c>
      <c r="AG20" s="90">
        <f>AE20-AC20</f>
        <v>22703743</v>
      </c>
      <c r="AH20" s="25">
        <f t="shared" ref="AH20:AH30" si="29">AG20/AG$9</f>
        <v>1</v>
      </c>
      <c r="AI20" s="21">
        <f>AE20-Y20</f>
        <v>82739408</v>
      </c>
      <c r="AJ20" s="25">
        <f t="shared" ref="AJ20:AJ30" si="30">AI20/AI$9</f>
        <v>1</v>
      </c>
    </row>
    <row r="21" spans="2:36" x14ac:dyDescent="0.2">
      <c r="B21" s="16" t="s">
        <v>18</v>
      </c>
      <c r="C21" s="17">
        <v>0</v>
      </c>
      <c r="D21" s="24">
        <f t="shared" si="17"/>
        <v>0</v>
      </c>
      <c r="E21" s="17"/>
      <c r="F21" s="24">
        <f t="shared" si="18"/>
        <v>0</v>
      </c>
      <c r="G21" s="17">
        <v>0</v>
      </c>
      <c r="H21" s="24">
        <f t="shared" si="19"/>
        <v>0</v>
      </c>
      <c r="I21" s="17"/>
      <c r="J21" s="24">
        <f t="shared" si="20"/>
        <v>0</v>
      </c>
      <c r="K21" s="17"/>
      <c r="L21" s="24">
        <f t="shared" si="21"/>
        <v>0</v>
      </c>
      <c r="M21" s="17">
        <v>1282883</v>
      </c>
      <c r="N21" s="24">
        <f t="shared" si="22"/>
        <v>1.0412789584741311E-2</v>
      </c>
      <c r="O21" s="17">
        <v>1570740</v>
      </c>
      <c r="P21" s="24">
        <f t="shared" si="23"/>
        <v>1.1884728349547298E-2</v>
      </c>
      <c r="Q21" s="17">
        <v>2281710</v>
      </c>
      <c r="R21" s="24">
        <f t="shared" si="24"/>
        <v>1.5078129639204017E-2</v>
      </c>
      <c r="S21" s="17">
        <v>3465000</v>
      </c>
      <c r="T21" s="24">
        <f t="shared" si="25"/>
        <v>1.932265586977255E-2</v>
      </c>
      <c r="U21" s="17">
        <v>9100000</v>
      </c>
      <c r="V21" s="24">
        <f t="shared" si="26"/>
        <v>4.4760989131485851E-2</v>
      </c>
      <c r="W21" s="17">
        <v>14608673</v>
      </c>
      <c r="X21" s="24">
        <f t="shared" si="27"/>
        <v>6.448441188306267E-2</v>
      </c>
      <c r="Y21" s="17">
        <v>22354059</v>
      </c>
      <c r="Z21" s="24">
        <f>Y21/Y$20</f>
        <v>8.9880062783032344E-2</v>
      </c>
      <c r="AA21" s="17">
        <v>35305818</v>
      </c>
      <c r="AB21" s="24">
        <f>AA21/AA$20</f>
        <v>0.12545511648975896</v>
      </c>
      <c r="AC21" s="17">
        <v>50477594</v>
      </c>
      <c r="AD21" s="24">
        <f t="shared" si="28"/>
        <v>0.16349254576109859</v>
      </c>
      <c r="AE21" s="22">
        <v>62080044</v>
      </c>
      <c r="AF21" s="30">
        <f>AE21/AE$20</f>
        <v>0.18729877407699069</v>
      </c>
      <c r="AG21" s="91">
        <f>AE21-AC21</f>
        <v>11602450</v>
      </c>
      <c r="AH21" s="24">
        <f t="shared" si="29"/>
        <v>0.51103688057074992</v>
      </c>
      <c r="AI21" s="22">
        <f>AE21-Y21</f>
        <v>39725985</v>
      </c>
      <c r="AJ21" s="24">
        <f t="shared" si="30"/>
        <v>0.48013378340826418</v>
      </c>
    </row>
    <row r="22" spans="2:36" x14ac:dyDescent="0.2">
      <c r="B22" s="16" t="s">
        <v>19</v>
      </c>
      <c r="C22" s="17">
        <v>0</v>
      </c>
      <c r="D22" s="24">
        <f t="shared" si="17"/>
        <v>0</v>
      </c>
      <c r="E22" s="17"/>
      <c r="F22" s="24">
        <f t="shared" si="18"/>
        <v>0</v>
      </c>
      <c r="G22" s="17">
        <v>0</v>
      </c>
      <c r="H22" s="24">
        <f t="shared" si="19"/>
        <v>0</v>
      </c>
      <c r="I22" s="17"/>
      <c r="J22" s="24">
        <f t="shared" si="20"/>
        <v>0</v>
      </c>
      <c r="K22" s="17"/>
      <c r="L22" s="24">
        <f t="shared" si="21"/>
        <v>0</v>
      </c>
      <c r="M22" s="17"/>
      <c r="N22" s="24">
        <f t="shared" si="22"/>
        <v>0</v>
      </c>
      <c r="O22" s="17"/>
      <c r="P22" s="24">
        <f t="shared" si="23"/>
        <v>0</v>
      </c>
      <c r="Q22" s="17"/>
      <c r="R22" s="24">
        <f t="shared" si="24"/>
        <v>0</v>
      </c>
      <c r="S22" s="17"/>
      <c r="T22" s="24">
        <f t="shared" si="25"/>
        <v>0</v>
      </c>
      <c r="U22" s="17"/>
      <c r="V22" s="24">
        <f t="shared" si="26"/>
        <v>0</v>
      </c>
      <c r="W22" s="17">
        <v>211937132</v>
      </c>
      <c r="X22" s="24">
        <f t="shared" si="27"/>
        <v>0.93551558811693736</v>
      </c>
      <c r="Y22" s="17">
        <v>226355814</v>
      </c>
      <c r="Z22" s="24">
        <f t="shared" ref="Z22:AB30" si="31">Y22/Y$20</f>
        <v>0.91011993721696771</v>
      </c>
      <c r="AA22" s="17">
        <v>246116088</v>
      </c>
      <c r="AB22" s="24">
        <f t="shared" si="31"/>
        <v>0.87454488351024107</v>
      </c>
      <c r="AC22" s="17">
        <v>258267944</v>
      </c>
      <c r="AD22" s="24">
        <f t="shared" si="28"/>
        <v>0.83650745423890138</v>
      </c>
      <c r="AE22" s="22">
        <v>269369237</v>
      </c>
      <c r="AF22" s="30">
        <f t="shared" ref="AF22:AF30" si="32">AE22/AE$20</f>
        <v>0.81270122592300931</v>
      </c>
      <c r="AG22" s="91">
        <f>AE22-AC22</f>
        <v>11101293</v>
      </c>
      <c r="AH22" s="24">
        <f t="shared" si="29"/>
        <v>0.48896311942925008</v>
      </c>
      <c r="AI22" s="22">
        <f>AE22-Y22</f>
        <v>43013423</v>
      </c>
      <c r="AJ22" s="24">
        <f t="shared" si="30"/>
        <v>0.51986621659173582</v>
      </c>
    </row>
    <row r="23" spans="2:36" x14ac:dyDescent="0.2">
      <c r="B23" s="16" t="s">
        <v>20</v>
      </c>
      <c r="C23" s="17">
        <v>0</v>
      </c>
      <c r="D23" s="24">
        <f t="shared" si="17"/>
        <v>0</v>
      </c>
      <c r="E23" s="17"/>
      <c r="F23" s="24">
        <f t="shared" si="18"/>
        <v>0</v>
      </c>
      <c r="G23" s="17">
        <v>0</v>
      </c>
      <c r="H23" s="24">
        <f t="shared" si="19"/>
        <v>0</v>
      </c>
      <c r="I23" s="17"/>
      <c r="J23" s="24">
        <f t="shared" si="20"/>
        <v>0</v>
      </c>
      <c r="K23" s="17"/>
      <c r="L23" s="24">
        <f t="shared" si="21"/>
        <v>0</v>
      </c>
      <c r="M23" s="17"/>
      <c r="N23" s="24">
        <f t="shared" si="22"/>
        <v>0</v>
      </c>
      <c r="O23" s="17"/>
      <c r="P23" s="24">
        <f t="shared" si="23"/>
        <v>0</v>
      </c>
      <c r="Q23" s="17"/>
      <c r="R23" s="24">
        <f t="shared" si="24"/>
        <v>0</v>
      </c>
      <c r="S23" s="17"/>
      <c r="T23" s="24">
        <f t="shared" si="25"/>
        <v>0</v>
      </c>
      <c r="U23" s="17"/>
      <c r="V23" s="24">
        <f t="shared" si="26"/>
        <v>0</v>
      </c>
      <c r="W23" s="17"/>
      <c r="X23" s="24">
        <f t="shared" si="27"/>
        <v>0</v>
      </c>
      <c r="Y23" s="17">
        <v>226355814</v>
      </c>
      <c r="Z23" s="24">
        <f t="shared" si="31"/>
        <v>0.91011993721696771</v>
      </c>
      <c r="AA23" s="17">
        <v>241513942</v>
      </c>
      <c r="AB23" s="24">
        <f t="shared" si="31"/>
        <v>0.85819169315127874</v>
      </c>
      <c r="AC23" s="17">
        <f>SUM(AC24:AC29)</f>
        <v>252301463</v>
      </c>
      <c r="AD23" s="24">
        <f t="shared" si="28"/>
        <v>0.81718254014087166</v>
      </c>
      <c r="AE23" s="22">
        <f>SUM(AE24:AE29)</f>
        <v>255820254</v>
      </c>
      <c r="AF23" s="30">
        <f t="shared" si="32"/>
        <v>0.77182322806124903</v>
      </c>
      <c r="AG23" s="91">
        <f>AE23-AC23</f>
        <v>3518791</v>
      </c>
      <c r="AH23" s="24">
        <f t="shared" si="29"/>
        <v>0.15498726355385542</v>
      </c>
      <c r="AI23" s="22">
        <f>AE23-Y23</f>
        <v>29464440</v>
      </c>
      <c r="AJ23" s="24">
        <f t="shared" si="30"/>
        <v>0.35611132243054</v>
      </c>
    </row>
    <row r="24" spans="2:36" x14ac:dyDescent="0.2">
      <c r="B24" s="16" t="s">
        <v>21</v>
      </c>
      <c r="C24" s="17">
        <v>0</v>
      </c>
      <c r="D24" s="24">
        <f t="shared" si="17"/>
        <v>0</v>
      </c>
      <c r="E24" s="17"/>
      <c r="F24" s="24">
        <f t="shared" si="18"/>
        <v>0</v>
      </c>
      <c r="G24" s="17">
        <v>0</v>
      </c>
      <c r="H24" s="24">
        <f t="shared" si="19"/>
        <v>0</v>
      </c>
      <c r="I24" s="17"/>
      <c r="J24" s="24">
        <f t="shared" si="20"/>
        <v>0</v>
      </c>
      <c r="K24" s="17"/>
      <c r="L24" s="24">
        <f t="shared" si="21"/>
        <v>0</v>
      </c>
      <c r="M24" s="17"/>
      <c r="N24" s="24">
        <f t="shared" si="22"/>
        <v>0</v>
      </c>
      <c r="O24" s="17"/>
      <c r="P24" s="24">
        <f t="shared" si="23"/>
        <v>0</v>
      </c>
      <c r="Q24" s="17"/>
      <c r="R24" s="24">
        <f t="shared" si="24"/>
        <v>0</v>
      </c>
      <c r="S24" s="17"/>
      <c r="T24" s="24">
        <f t="shared" si="25"/>
        <v>0</v>
      </c>
      <c r="U24" s="17"/>
      <c r="V24" s="24">
        <f t="shared" si="26"/>
        <v>0</v>
      </c>
      <c r="W24" s="17">
        <v>180256366</v>
      </c>
      <c r="X24" s="24">
        <f t="shared" si="27"/>
        <v>0.79567293687031637</v>
      </c>
      <c r="Y24" s="17">
        <v>188128296</v>
      </c>
      <c r="Z24" s="24">
        <f t="shared" si="31"/>
        <v>0.75641667831980275</v>
      </c>
      <c r="AA24" s="17">
        <v>194552774</v>
      </c>
      <c r="AB24" s="24">
        <f t="shared" si="31"/>
        <v>0.69132064651711944</v>
      </c>
      <c r="AC24" s="17">
        <v>196817552</v>
      </c>
      <c r="AD24" s="24">
        <f t="shared" si="28"/>
        <v>0.63747496814026827</v>
      </c>
      <c r="AE24" s="22">
        <v>191697647</v>
      </c>
      <c r="AF24" s="30">
        <f t="shared" si="32"/>
        <v>0.57836193345068687</v>
      </c>
      <c r="AG24" s="91">
        <f>AE24-AC24</f>
        <v>-5119905</v>
      </c>
      <c r="AH24" s="24">
        <f t="shared" si="29"/>
        <v>-0.22550929157364052</v>
      </c>
      <c r="AI24" s="22">
        <f>AE24-Y24</f>
        <v>3569351</v>
      </c>
      <c r="AJ24" s="24">
        <f t="shared" si="30"/>
        <v>4.3139672935537561E-2</v>
      </c>
    </row>
    <row r="25" spans="2:36" x14ac:dyDescent="0.2">
      <c r="B25" s="16" t="s">
        <v>22</v>
      </c>
      <c r="C25" s="17">
        <v>0</v>
      </c>
      <c r="D25" s="24">
        <f t="shared" si="17"/>
        <v>0</v>
      </c>
      <c r="E25" s="17"/>
      <c r="F25" s="24">
        <f t="shared" si="18"/>
        <v>0</v>
      </c>
      <c r="G25" s="17">
        <v>0</v>
      </c>
      <c r="H25" s="24">
        <f t="shared" si="19"/>
        <v>0</v>
      </c>
      <c r="I25" s="17"/>
      <c r="J25" s="24">
        <f t="shared" si="20"/>
        <v>0</v>
      </c>
      <c r="K25" s="17"/>
      <c r="L25" s="24">
        <f t="shared" si="21"/>
        <v>0</v>
      </c>
      <c r="M25" s="17"/>
      <c r="N25" s="24">
        <f t="shared" si="22"/>
        <v>0</v>
      </c>
      <c r="O25" s="17"/>
      <c r="P25" s="24">
        <f t="shared" si="23"/>
        <v>0</v>
      </c>
      <c r="Q25" s="17"/>
      <c r="R25" s="24">
        <f t="shared" si="24"/>
        <v>0</v>
      </c>
      <c r="S25" s="17"/>
      <c r="T25" s="24">
        <f t="shared" si="25"/>
        <v>0</v>
      </c>
      <c r="U25" s="17"/>
      <c r="V25" s="24">
        <f t="shared" si="26"/>
        <v>0</v>
      </c>
      <c r="W25" s="17">
        <v>26104173</v>
      </c>
      <c r="X25" s="24">
        <f t="shared" si="27"/>
        <v>0.1152269096309243</v>
      </c>
      <c r="Y25" s="17">
        <v>29216293</v>
      </c>
      <c r="Z25" s="24">
        <f t="shared" si="31"/>
        <v>0.11747138401699075</v>
      </c>
      <c r="AA25" s="17">
        <v>33947837</v>
      </c>
      <c r="AB25" s="24">
        <f t="shared" si="31"/>
        <v>0.12062968900509116</v>
      </c>
      <c r="AC25" s="17">
        <v>37685848</v>
      </c>
      <c r="AD25" s="24">
        <f t="shared" si="28"/>
        <v>0.12206119072723247</v>
      </c>
      <c r="AE25" s="22">
        <v>39940338</v>
      </c>
      <c r="AF25" s="30">
        <f t="shared" si="32"/>
        <v>0.12050211084935195</v>
      </c>
      <c r="AG25" s="91">
        <f>AE25-AC25</f>
        <v>2254490</v>
      </c>
      <c r="AH25" s="24">
        <f t="shared" si="29"/>
        <v>9.9300366463802914E-2</v>
      </c>
      <c r="AI25" s="22">
        <f>AE25-Y25</f>
        <v>10724045</v>
      </c>
      <c r="AJ25" s="24">
        <f t="shared" si="30"/>
        <v>0.12961230034423257</v>
      </c>
    </row>
    <row r="26" spans="2:36" x14ac:dyDescent="0.2">
      <c r="B26" s="16" t="s">
        <v>23</v>
      </c>
      <c r="C26" s="17">
        <v>0</v>
      </c>
      <c r="D26" s="24">
        <f t="shared" si="17"/>
        <v>0</v>
      </c>
      <c r="E26" s="17"/>
      <c r="F26" s="24">
        <f t="shared" si="18"/>
        <v>0</v>
      </c>
      <c r="G26" s="17">
        <v>0</v>
      </c>
      <c r="H26" s="24">
        <f t="shared" si="19"/>
        <v>0</v>
      </c>
      <c r="I26" s="17"/>
      <c r="J26" s="24">
        <f t="shared" si="20"/>
        <v>0</v>
      </c>
      <c r="K26" s="17"/>
      <c r="L26" s="24">
        <f t="shared" si="21"/>
        <v>0</v>
      </c>
      <c r="M26" s="17"/>
      <c r="N26" s="24">
        <f t="shared" si="22"/>
        <v>0</v>
      </c>
      <c r="O26" s="17"/>
      <c r="P26" s="24">
        <f t="shared" si="23"/>
        <v>0</v>
      </c>
      <c r="Q26" s="17"/>
      <c r="R26" s="24">
        <f t="shared" si="24"/>
        <v>0</v>
      </c>
      <c r="S26" s="17"/>
      <c r="T26" s="24">
        <f t="shared" si="25"/>
        <v>0</v>
      </c>
      <c r="U26" s="17"/>
      <c r="V26" s="24">
        <f t="shared" si="26"/>
        <v>0</v>
      </c>
      <c r="W26" s="17"/>
      <c r="X26" s="24">
        <f t="shared" si="27"/>
        <v>0</v>
      </c>
      <c r="Y26" s="17">
        <v>1793773</v>
      </c>
      <c r="Z26" s="24">
        <f t="shared" si="31"/>
        <v>7.2123111895923808E-3</v>
      </c>
      <c r="AA26" s="17">
        <v>2068883</v>
      </c>
      <c r="AB26" s="24">
        <f t="shared" si="31"/>
        <v>7.3515350294017269E-3</v>
      </c>
      <c r="AC26" s="17">
        <v>2247098</v>
      </c>
      <c r="AD26" s="24">
        <f t="shared" si="28"/>
        <v>7.2781553850342611E-3</v>
      </c>
      <c r="AE26" s="22">
        <v>2251699</v>
      </c>
      <c r="AF26" s="30">
        <f t="shared" si="32"/>
        <v>6.7934948997520981E-3</v>
      </c>
      <c r="AG26" s="91">
        <f>AE26-AC26</f>
        <v>4601</v>
      </c>
      <c r="AH26" s="24">
        <f t="shared" si="29"/>
        <v>2.0265380910980185E-4</v>
      </c>
      <c r="AI26" s="22">
        <f>AE26-Y26</f>
        <v>457926</v>
      </c>
      <c r="AJ26" s="24">
        <f t="shared" si="30"/>
        <v>5.5345573659410282E-3</v>
      </c>
    </row>
    <row r="27" spans="2:36" x14ac:dyDescent="0.2">
      <c r="B27" s="16" t="s">
        <v>24</v>
      </c>
      <c r="C27" s="17">
        <v>0</v>
      </c>
      <c r="D27" s="24">
        <f t="shared" si="17"/>
        <v>0</v>
      </c>
      <c r="E27" s="17"/>
      <c r="F27" s="24">
        <f t="shared" si="18"/>
        <v>0</v>
      </c>
      <c r="G27" s="17">
        <v>0</v>
      </c>
      <c r="H27" s="24">
        <f t="shared" si="19"/>
        <v>0</v>
      </c>
      <c r="I27" s="17"/>
      <c r="J27" s="24">
        <f t="shared" si="20"/>
        <v>0</v>
      </c>
      <c r="K27" s="17"/>
      <c r="L27" s="24">
        <f t="shared" si="21"/>
        <v>0</v>
      </c>
      <c r="M27" s="17"/>
      <c r="N27" s="24">
        <f t="shared" si="22"/>
        <v>0</v>
      </c>
      <c r="O27" s="17"/>
      <c r="P27" s="24">
        <f t="shared" si="23"/>
        <v>0</v>
      </c>
      <c r="Q27" s="17"/>
      <c r="R27" s="24">
        <f t="shared" si="24"/>
        <v>0</v>
      </c>
      <c r="S27" s="17"/>
      <c r="T27" s="24">
        <f t="shared" si="25"/>
        <v>0</v>
      </c>
      <c r="U27" s="17"/>
      <c r="V27" s="24">
        <f t="shared" si="26"/>
        <v>0</v>
      </c>
      <c r="W27" s="17"/>
      <c r="X27" s="24">
        <f t="shared" si="27"/>
        <v>0</v>
      </c>
      <c r="Y27" s="17">
        <v>6642481</v>
      </c>
      <c r="Z27" s="24">
        <f t="shared" si="31"/>
        <v>2.6707749555241821E-2</v>
      </c>
      <c r="AA27" s="17">
        <v>10123169</v>
      </c>
      <c r="AB27" s="24">
        <f t="shared" si="31"/>
        <v>3.5971503227612993E-2</v>
      </c>
      <c r="AC27" s="17">
        <v>14465124</v>
      </c>
      <c r="AD27" s="24">
        <f t="shared" si="28"/>
        <v>4.6851281134951982E-2</v>
      </c>
      <c r="AE27" s="22">
        <v>19618719</v>
      </c>
      <c r="AF27" s="30">
        <f t="shared" si="32"/>
        <v>5.9190712198286533E-2</v>
      </c>
      <c r="AG27" s="91">
        <f>AE27-AC27</f>
        <v>5153595</v>
      </c>
      <c r="AH27" s="24">
        <f t="shared" si="29"/>
        <v>0.22699318786334041</v>
      </c>
      <c r="AI27" s="22">
        <f>AE27-Y27</f>
        <v>12976238</v>
      </c>
      <c r="AJ27" s="24">
        <f t="shared" si="30"/>
        <v>0.1568326183817994</v>
      </c>
    </row>
    <row r="28" spans="2:36" x14ac:dyDescent="0.2">
      <c r="B28" s="16" t="s">
        <v>25</v>
      </c>
      <c r="C28" s="17">
        <v>0</v>
      </c>
      <c r="D28" s="24">
        <f t="shared" si="17"/>
        <v>0</v>
      </c>
      <c r="E28" s="17"/>
      <c r="F28" s="24">
        <f t="shared" si="18"/>
        <v>0</v>
      </c>
      <c r="G28" s="17">
        <v>0</v>
      </c>
      <c r="H28" s="24">
        <f t="shared" si="19"/>
        <v>0</v>
      </c>
      <c r="I28" s="17"/>
      <c r="J28" s="24">
        <f t="shared" si="20"/>
        <v>0</v>
      </c>
      <c r="K28" s="17"/>
      <c r="L28" s="24">
        <f t="shared" si="21"/>
        <v>0</v>
      </c>
      <c r="M28" s="17"/>
      <c r="N28" s="24">
        <f t="shared" si="22"/>
        <v>0</v>
      </c>
      <c r="O28" s="17"/>
      <c r="P28" s="24">
        <f t="shared" si="23"/>
        <v>0</v>
      </c>
      <c r="Q28" s="17"/>
      <c r="R28" s="24">
        <f t="shared" si="24"/>
        <v>0</v>
      </c>
      <c r="S28" s="17"/>
      <c r="T28" s="24">
        <f t="shared" si="25"/>
        <v>0</v>
      </c>
      <c r="U28" s="17"/>
      <c r="V28" s="24">
        <f t="shared" si="26"/>
        <v>0</v>
      </c>
      <c r="W28" s="17"/>
      <c r="X28" s="24">
        <f t="shared" si="27"/>
        <v>0</v>
      </c>
      <c r="Y28" s="17">
        <v>325878</v>
      </c>
      <c r="Z28" s="24">
        <f t="shared" si="31"/>
        <v>1.3102736777964581E-3</v>
      </c>
      <c r="AA28" s="17">
        <v>353509</v>
      </c>
      <c r="AB28" s="24">
        <f t="shared" si="31"/>
        <v>1.256153101315432E-3</v>
      </c>
      <c r="AC28" s="17">
        <v>481576</v>
      </c>
      <c r="AD28" s="24">
        <f t="shared" si="28"/>
        <v>1.5597828655907571E-3</v>
      </c>
      <c r="AE28" s="22">
        <v>622018</v>
      </c>
      <c r="AF28" s="30">
        <f t="shared" si="32"/>
        <v>1.8766611836457717E-3</v>
      </c>
      <c r="AG28" s="91">
        <f>AE28-AC28</f>
        <v>140442</v>
      </c>
      <c r="AH28" s="24">
        <f t="shared" si="29"/>
        <v>6.1858522623340125E-3</v>
      </c>
      <c r="AI28" s="22">
        <f>AE28-Y28</f>
        <v>296140</v>
      </c>
      <c r="AJ28" s="24">
        <f t="shared" si="30"/>
        <v>3.5791892540492916E-3</v>
      </c>
    </row>
    <row r="29" spans="2:36" x14ac:dyDescent="0.2">
      <c r="B29" s="16" t="s">
        <v>26</v>
      </c>
      <c r="C29" s="17">
        <v>0</v>
      </c>
      <c r="D29" s="24">
        <f t="shared" si="17"/>
        <v>0</v>
      </c>
      <c r="E29" s="17"/>
      <c r="F29" s="24">
        <f t="shared" si="18"/>
        <v>0</v>
      </c>
      <c r="G29" s="17">
        <v>0</v>
      </c>
      <c r="H29" s="24">
        <f t="shared" si="19"/>
        <v>0</v>
      </c>
      <c r="I29" s="17"/>
      <c r="J29" s="24">
        <f t="shared" si="20"/>
        <v>0</v>
      </c>
      <c r="K29" s="17"/>
      <c r="L29" s="24">
        <f t="shared" si="21"/>
        <v>0</v>
      </c>
      <c r="M29" s="17"/>
      <c r="N29" s="24">
        <f t="shared" si="22"/>
        <v>0</v>
      </c>
      <c r="O29" s="17"/>
      <c r="P29" s="24">
        <f t="shared" si="23"/>
        <v>0</v>
      </c>
      <c r="Q29" s="17"/>
      <c r="R29" s="24">
        <f t="shared" si="24"/>
        <v>0</v>
      </c>
      <c r="S29" s="17"/>
      <c r="T29" s="24">
        <f t="shared" si="25"/>
        <v>0</v>
      </c>
      <c r="U29" s="17"/>
      <c r="V29" s="24">
        <f t="shared" si="26"/>
        <v>0</v>
      </c>
      <c r="W29" s="17">
        <v>5576593</v>
      </c>
      <c r="X29" s="24">
        <f t="shared" si="27"/>
        <v>2.4615741615696657E-2</v>
      </c>
      <c r="Y29" s="17">
        <v>249093</v>
      </c>
      <c r="Z29" s="24">
        <f t="shared" si="31"/>
        <v>1.0015404575434768E-3</v>
      </c>
      <c r="AA29" s="17">
        <v>467770</v>
      </c>
      <c r="AB29" s="24">
        <f t="shared" si="31"/>
        <v>1.662166270738E-3</v>
      </c>
      <c r="AC29" s="17">
        <v>604265</v>
      </c>
      <c r="AD29" s="24">
        <f t="shared" si="28"/>
        <v>1.9571618877938244E-3</v>
      </c>
      <c r="AE29" s="22">
        <v>1689833</v>
      </c>
      <c r="AF29" s="30">
        <f t="shared" si="32"/>
        <v>5.0983154795258105E-3</v>
      </c>
      <c r="AG29" s="91">
        <f>AE29-AC29</f>
        <v>1085568</v>
      </c>
      <c r="AH29" s="24">
        <f t="shared" si="29"/>
        <v>4.78144947289088E-2</v>
      </c>
      <c r="AI29" s="22">
        <f>AE29-Y29</f>
        <v>1440740</v>
      </c>
      <c r="AJ29" s="24">
        <f t="shared" si="30"/>
        <v>1.7412984148980133E-2</v>
      </c>
    </row>
    <row r="30" spans="2:36" ht="17" thickBot="1" x14ac:dyDescent="0.25">
      <c r="B30" s="19" t="s">
        <v>27</v>
      </c>
      <c r="C30" s="20">
        <v>0</v>
      </c>
      <c r="D30" s="26">
        <f t="shared" si="17"/>
        <v>0</v>
      </c>
      <c r="E30" s="20">
        <v>0</v>
      </c>
      <c r="F30" s="26">
        <f t="shared" si="18"/>
        <v>0</v>
      </c>
      <c r="G30" s="20">
        <v>0</v>
      </c>
      <c r="H30" s="26">
        <f t="shared" si="19"/>
        <v>0</v>
      </c>
      <c r="I30" s="20">
        <v>0</v>
      </c>
      <c r="J30" s="26">
        <f t="shared" si="20"/>
        <v>0</v>
      </c>
      <c r="K30" s="20">
        <v>0</v>
      </c>
      <c r="L30" s="26">
        <f t="shared" si="21"/>
        <v>0</v>
      </c>
      <c r="M30" s="20">
        <v>0</v>
      </c>
      <c r="N30" s="26">
        <f t="shared" si="22"/>
        <v>0</v>
      </c>
      <c r="O30" s="20">
        <v>0</v>
      </c>
      <c r="P30" s="26">
        <f t="shared" si="23"/>
        <v>0</v>
      </c>
      <c r="Q30" s="20">
        <v>0</v>
      </c>
      <c r="R30" s="26">
        <f t="shared" si="24"/>
        <v>0</v>
      </c>
      <c r="S30" s="20">
        <v>0</v>
      </c>
      <c r="T30" s="26">
        <f t="shared" si="25"/>
        <v>0</v>
      </c>
      <c r="U30" s="20">
        <v>0</v>
      </c>
      <c r="V30" s="26">
        <f t="shared" si="26"/>
        <v>0</v>
      </c>
      <c r="W30" s="20">
        <v>0</v>
      </c>
      <c r="X30" s="26">
        <f t="shared" si="27"/>
        <v>0</v>
      </c>
      <c r="Y30" s="20">
        <v>0</v>
      </c>
      <c r="Z30" s="26">
        <f t="shared" si="31"/>
        <v>0</v>
      </c>
      <c r="AA30" s="20">
        <v>4602146</v>
      </c>
      <c r="AB30" s="26">
        <f t="shared" si="31"/>
        <v>1.6353190358962318E-2</v>
      </c>
      <c r="AC30" s="20">
        <v>5966481</v>
      </c>
      <c r="AD30" s="26">
        <f t="shared" si="28"/>
        <v>1.9324914098029815E-2</v>
      </c>
      <c r="AE30" s="23">
        <v>13548983</v>
      </c>
      <c r="AF30" s="76">
        <f t="shared" si="32"/>
        <v>4.0877997861760336E-2</v>
      </c>
      <c r="AG30" s="92">
        <f>AE30-AC30</f>
        <v>7582502</v>
      </c>
      <c r="AH30" s="26">
        <f t="shared" si="29"/>
        <v>0.33397585587539463</v>
      </c>
      <c r="AI30" s="23">
        <f>AE30-Y30</f>
        <v>13548983</v>
      </c>
      <c r="AJ30" s="26">
        <f t="shared" si="30"/>
        <v>0.16375489416119585</v>
      </c>
    </row>
    <row r="31" spans="2:36" x14ac:dyDescent="0.2">
      <c r="B31" s="31"/>
      <c r="C31" s="34"/>
      <c r="D31" s="53"/>
      <c r="E31" s="34"/>
      <c r="F31" s="35"/>
      <c r="G31" s="34"/>
      <c r="H31" s="53"/>
      <c r="I31" s="34"/>
      <c r="J31" s="35"/>
      <c r="K31" s="34"/>
      <c r="L31" s="53"/>
      <c r="M31" s="34"/>
      <c r="N31" s="35"/>
      <c r="O31" s="34"/>
      <c r="P31" s="53"/>
      <c r="Q31" s="34"/>
      <c r="R31" s="35"/>
      <c r="S31" s="34"/>
      <c r="T31" s="53"/>
      <c r="U31" s="34"/>
      <c r="V31" s="35"/>
      <c r="W31" s="34"/>
      <c r="X31" s="53"/>
      <c r="Y31" s="34"/>
      <c r="Z31" s="53"/>
      <c r="AA31" s="34"/>
      <c r="AB31" s="53"/>
      <c r="AC31" s="34"/>
      <c r="AD31" s="53"/>
      <c r="AE31" s="34"/>
      <c r="AF31" s="77"/>
      <c r="AG31" s="93"/>
      <c r="AH31" s="53"/>
      <c r="AI31" s="34"/>
      <c r="AJ31" s="53"/>
    </row>
    <row r="32" spans="2:36" x14ac:dyDescent="0.2">
      <c r="B32" s="32" t="s">
        <v>29</v>
      </c>
      <c r="C32" s="36">
        <v>5289640</v>
      </c>
      <c r="D32" s="58">
        <f>C32/C$32</f>
        <v>1</v>
      </c>
      <c r="E32" s="36">
        <v>31443321</v>
      </c>
      <c r="F32" s="25">
        <f>E32/E$32</f>
        <v>1</v>
      </c>
      <c r="G32" s="36">
        <v>76212168</v>
      </c>
      <c r="H32" s="58">
        <f>G32/G$32</f>
        <v>1</v>
      </c>
      <c r="I32" s="36">
        <v>92228496</v>
      </c>
      <c r="J32" s="25">
        <f>I32/I$32</f>
        <v>1</v>
      </c>
      <c r="K32" s="36">
        <v>106021537</v>
      </c>
      <c r="L32" s="58">
        <f>K32/K$32</f>
        <v>1</v>
      </c>
      <c r="M32" s="36">
        <v>123202624</v>
      </c>
      <c r="N32" s="25">
        <f>M32/M$32</f>
        <v>1</v>
      </c>
      <c r="O32" s="36">
        <v>132164569</v>
      </c>
      <c r="P32" s="58">
        <f>O32/O$32</f>
        <v>1</v>
      </c>
      <c r="Q32" s="36">
        <v>151325798</v>
      </c>
      <c r="R32" s="25">
        <f>Q32/Q$32</f>
        <v>1</v>
      </c>
      <c r="S32" s="36">
        <v>179323175</v>
      </c>
      <c r="T32" s="58">
        <f>S32/S$32</f>
        <v>1</v>
      </c>
      <c r="U32" s="36">
        <v>203302031</v>
      </c>
      <c r="V32" s="25">
        <f>U32/U$32</f>
        <v>1</v>
      </c>
      <c r="W32" s="36">
        <v>226542199</v>
      </c>
      <c r="X32" s="58">
        <f>W32/W$32</f>
        <v>1</v>
      </c>
      <c r="Y32" s="36">
        <v>248709873</v>
      </c>
      <c r="Z32" s="58">
        <f>Y32/Y$32</f>
        <v>1</v>
      </c>
      <c r="AA32" s="16">
        <v>281421906</v>
      </c>
      <c r="AB32" s="59">
        <f>AA32/AA$32</f>
        <v>1</v>
      </c>
      <c r="AC32" s="36">
        <v>308745538</v>
      </c>
      <c r="AD32" s="59">
        <f>AC32/AC$32</f>
        <v>1</v>
      </c>
      <c r="AE32" s="36">
        <v>331449281</v>
      </c>
      <c r="AF32" s="78">
        <f>AE32/AE$32</f>
        <v>1</v>
      </c>
      <c r="AG32" s="94">
        <f>AE32-AC32</f>
        <v>22703743</v>
      </c>
      <c r="AH32" s="59">
        <f t="shared" ref="AH32:AH34" si="33">AG32/AG$9</f>
        <v>1</v>
      </c>
      <c r="AI32" s="36">
        <f>AE32-Y32</f>
        <v>82739408</v>
      </c>
      <c r="AJ32" s="59">
        <f t="shared" ref="AJ32:AJ34" si="34">AI32/AI$9</f>
        <v>1</v>
      </c>
    </row>
    <row r="33" spans="2:36" x14ac:dyDescent="0.2">
      <c r="B33" s="32" t="s">
        <v>30</v>
      </c>
      <c r="C33" s="37">
        <v>394472</v>
      </c>
      <c r="D33" s="57">
        <f>C33/C$32</f>
        <v>7.4574451191385421E-2</v>
      </c>
      <c r="E33" s="37">
        <v>4717030</v>
      </c>
      <c r="F33" s="24">
        <f>E33/E$32</f>
        <v>0.15001691456191921</v>
      </c>
      <c r="G33" s="37">
        <v>30214832</v>
      </c>
      <c r="H33" s="57">
        <f>G33/G$32</f>
        <v>0.39645679676767626</v>
      </c>
      <c r="I33" s="37">
        <v>42064001</v>
      </c>
      <c r="J33" s="24">
        <f>I33/I$32</f>
        <v>0.45608464655002073</v>
      </c>
      <c r="K33" s="37">
        <v>54253282</v>
      </c>
      <c r="L33" s="57">
        <f>K33/K$32</f>
        <v>0.51171944432384531</v>
      </c>
      <c r="M33" s="37">
        <v>69160599</v>
      </c>
      <c r="N33" s="24">
        <f>M33/M$32</f>
        <v>0.56135654221130871</v>
      </c>
      <c r="O33" s="37">
        <v>74705338</v>
      </c>
      <c r="P33" s="57">
        <f>O33/O$32</f>
        <v>0.56524481988815023</v>
      </c>
      <c r="Q33" s="37">
        <v>96846817</v>
      </c>
      <c r="R33" s="24">
        <f>Q33/Q$32</f>
        <v>0.6399888074603115</v>
      </c>
      <c r="S33" s="37">
        <v>125268750</v>
      </c>
      <c r="T33" s="57">
        <f>S33/S$32</f>
        <v>0.69856419840882256</v>
      </c>
      <c r="U33" s="37">
        <v>149646629</v>
      </c>
      <c r="V33" s="24">
        <f>U33/U$32</f>
        <v>0.73608034442115333</v>
      </c>
      <c r="W33" s="37">
        <v>167050992</v>
      </c>
      <c r="X33" s="57">
        <f>W33/W$32</f>
        <v>0.73739459022378429</v>
      </c>
      <c r="Y33" s="37">
        <v>187053487</v>
      </c>
      <c r="Z33" s="57">
        <f>Y33/Y$32</f>
        <v>0.7520951409918496</v>
      </c>
      <c r="AA33" s="37">
        <v>222358309</v>
      </c>
      <c r="AB33" s="57">
        <f>AA33/AA$32</f>
        <v>0.79012438001183893</v>
      </c>
      <c r="AC33" s="37">
        <v>249253271</v>
      </c>
      <c r="AD33" s="57">
        <f>AC33/AC$32</f>
        <v>0.80730971082082492</v>
      </c>
      <c r="AE33" s="37">
        <v>265149027</v>
      </c>
      <c r="AF33" s="79">
        <f>AE33/AE$32</f>
        <v>0.79996862928780954</v>
      </c>
      <c r="AG33" s="95">
        <f>AE33-AC33</f>
        <v>15895756</v>
      </c>
      <c r="AH33" s="57">
        <f t="shared" si="33"/>
        <v>0.7001381225994322</v>
      </c>
      <c r="AI33" s="37">
        <f>AE33-Y33</f>
        <v>78095540</v>
      </c>
      <c r="AJ33" s="57">
        <f t="shared" si="34"/>
        <v>0.94387356506104081</v>
      </c>
    </row>
    <row r="34" spans="2:36" ht="17" thickBot="1" x14ac:dyDescent="0.25">
      <c r="B34" s="33" t="s">
        <v>31</v>
      </c>
      <c r="C34" s="38">
        <f>C32-C33</f>
        <v>4895168</v>
      </c>
      <c r="D34" s="26">
        <f>C34/C$32</f>
        <v>0.92542554880861461</v>
      </c>
      <c r="E34" s="38">
        <f>E32-E33</f>
        <v>26726291</v>
      </c>
      <c r="F34" s="39">
        <f>E34/E$32</f>
        <v>0.84998308543808077</v>
      </c>
      <c r="G34" s="38">
        <v>45997336</v>
      </c>
      <c r="H34" s="26">
        <f>G34/G$32</f>
        <v>0.60354320323232369</v>
      </c>
      <c r="I34" s="38">
        <v>50164495</v>
      </c>
      <c r="J34" s="39">
        <f>I34/I$32</f>
        <v>0.54391535344997932</v>
      </c>
      <c r="K34" s="38">
        <v>51768255</v>
      </c>
      <c r="L34" s="26">
        <f>K34/K$32</f>
        <v>0.48828055567615475</v>
      </c>
      <c r="M34" s="38">
        <v>54042025</v>
      </c>
      <c r="N34" s="39">
        <f>M34/M$32</f>
        <v>0.43864345778869124</v>
      </c>
      <c r="O34" s="38">
        <v>57459231</v>
      </c>
      <c r="P34" s="26">
        <f>O34/O$32</f>
        <v>0.43475518011184977</v>
      </c>
      <c r="Q34" s="38">
        <v>54478981</v>
      </c>
      <c r="R34" s="39">
        <f>Q34/Q$32</f>
        <v>0.36001119253968844</v>
      </c>
      <c r="S34" s="38">
        <v>54054425</v>
      </c>
      <c r="T34" s="26">
        <f>S34/S$32</f>
        <v>0.3014358015911775</v>
      </c>
      <c r="U34" s="38">
        <v>53565297</v>
      </c>
      <c r="V34" s="39">
        <f>U34/U$32</f>
        <v>0.26347644800459469</v>
      </c>
      <c r="W34" s="38">
        <v>59494813</v>
      </c>
      <c r="X34" s="26">
        <f>W34/W$32</f>
        <v>0.26262132734043075</v>
      </c>
      <c r="Y34" s="38">
        <v>61656386</v>
      </c>
      <c r="Z34" s="26">
        <f>Y34/Y$32</f>
        <v>0.24790485900815043</v>
      </c>
      <c r="AA34" s="38">
        <v>59063597</v>
      </c>
      <c r="AB34" s="26">
        <f>AA34/AA$32</f>
        <v>0.20987561998816112</v>
      </c>
      <c r="AC34" s="38">
        <v>59492267</v>
      </c>
      <c r="AD34" s="26">
        <f>AC34/AC$32</f>
        <v>0.19269028917917511</v>
      </c>
      <c r="AE34" s="38">
        <v>66300254</v>
      </c>
      <c r="AF34" s="76">
        <f>AE34/AE$32</f>
        <v>0.20003137071219051</v>
      </c>
      <c r="AG34" s="96">
        <f>AE34-AC34</f>
        <v>6807987</v>
      </c>
      <c r="AH34" s="26">
        <f t="shared" si="33"/>
        <v>0.2998618774005678</v>
      </c>
      <c r="AI34" s="38">
        <f>AE34-Y34</f>
        <v>4643868</v>
      </c>
      <c r="AJ34" s="26">
        <f t="shared" si="34"/>
        <v>5.6126434938959198E-2</v>
      </c>
    </row>
    <row r="35" spans="2:36" x14ac:dyDescent="0.2">
      <c r="B35" s="31" t="s">
        <v>35</v>
      </c>
      <c r="C35" s="48"/>
      <c r="D35" s="51"/>
      <c r="E35" s="50"/>
      <c r="F35" s="51"/>
      <c r="G35" s="48"/>
      <c r="H35" s="51"/>
      <c r="I35" s="48"/>
      <c r="J35" s="51"/>
      <c r="K35" s="48"/>
      <c r="L35" s="51"/>
      <c r="M35" s="48"/>
      <c r="N35" s="51"/>
      <c r="O35" s="48"/>
      <c r="P35" s="51"/>
      <c r="Q35" s="48"/>
      <c r="R35" s="51"/>
      <c r="S35" s="48"/>
      <c r="T35" s="51"/>
      <c r="U35" s="48"/>
      <c r="V35" s="51"/>
      <c r="W35" s="50"/>
      <c r="X35" s="49"/>
      <c r="Y35" s="48"/>
      <c r="Z35" s="51"/>
      <c r="AA35" s="50"/>
      <c r="AB35" s="49"/>
      <c r="AC35" s="48"/>
      <c r="AD35" s="51"/>
      <c r="AE35" s="50"/>
      <c r="AF35" s="49"/>
      <c r="AG35" s="97"/>
      <c r="AH35" s="51"/>
      <c r="AI35" s="50"/>
      <c r="AJ35" s="51"/>
    </row>
    <row r="36" spans="2:36" x14ac:dyDescent="0.2">
      <c r="B36" s="32" t="s">
        <v>36</v>
      </c>
      <c r="C36" s="45">
        <v>16.7</v>
      </c>
      <c r="D36" s="46"/>
      <c r="E36" s="44">
        <v>19.399999999999999</v>
      </c>
      <c r="F36" s="46"/>
      <c r="G36" s="45">
        <v>22.9</v>
      </c>
      <c r="H36" s="46"/>
      <c r="I36" s="45">
        <v>24.1</v>
      </c>
      <c r="J36" s="46"/>
      <c r="K36" s="45">
        <v>25.3</v>
      </c>
      <c r="L36" s="46"/>
      <c r="M36" s="45">
        <v>26.5</v>
      </c>
      <c r="N36" s="46"/>
      <c r="O36" s="45">
        <v>29</v>
      </c>
      <c r="P36" s="46"/>
      <c r="Q36" s="45">
        <v>30.2</v>
      </c>
      <c r="R36" s="46"/>
      <c r="S36" s="45">
        <v>29.5</v>
      </c>
      <c r="T36" s="46"/>
      <c r="U36" s="45">
        <v>28.1</v>
      </c>
      <c r="V36" s="46"/>
      <c r="W36" s="44">
        <v>30</v>
      </c>
      <c r="X36" s="47"/>
      <c r="Y36" s="45">
        <v>32.9</v>
      </c>
      <c r="Z36" s="46"/>
      <c r="AA36" s="44">
        <v>35.299999999999997</v>
      </c>
      <c r="AB36" s="47"/>
      <c r="AC36" s="45">
        <v>37.200000000000003</v>
      </c>
      <c r="AD36" s="46"/>
      <c r="AE36" s="44">
        <v>38.799999999999997</v>
      </c>
      <c r="AF36" s="47"/>
      <c r="AG36" s="98">
        <f>AE36-AC36</f>
        <v>1.5999999999999943</v>
      </c>
      <c r="AH36" s="46"/>
      <c r="AI36" s="45">
        <f>AE36-Y36</f>
        <v>5.8999999999999986</v>
      </c>
      <c r="AJ36" s="46"/>
    </row>
    <row r="37" spans="2:36" ht="17" thickBot="1" x14ac:dyDescent="0.25">
      <c r="B37" s="33" t="s">
        <v>37</v>
      </c>
      <c r="C37" s="38">
        <v>39.4</v>
      </c>
      <c r="D37" s="39"/>
      <c r="E37" s="52">
        <v>39.4</v>
      </c>
      <c r="F37" s="39"/>
      <c r="G37" s="38">
        <v>47</v>
      </c>
      <c r="H37" s="39"/>
      <c r="I37" s="38">
        <v>50</v>
      </c>
      <c r="J37" s="39"/>
      <c r="K37" s="38">
        <v>54</v>
      </c>
      <c r="L37" s="39"/>
      <c r="M37" s="66">
        <v>60</v>
      </c>
      <c r="N37" s="67"/>
      <c r="O37" s="66">
        <v>63</v>
      </c>
      <c r="P37" s="67"/>
      <c r="Q37" s="66">
        <v>68</v>
      </c>
      <c r="R37" s="67"/>
      <c r="S37" s="66">
        <v>70</v>
      </c>
      <c r="T37" s="67"/>
      <c r="U37" s="66">
        <v>71</v>
      </c>
      <c r="V37" s="67"/>
      <c r="W37" s="68">
        <v>74</v>
      </c>
      <c r="X37" s="69"/>
      <c r="Y37" s="66">
        <v>75</v>
      </c>
      <c r="Z37" s="67"/>
      <c r="AA37" s="68">
        <v>77</v>
      </c>
      <c r="AB37" s="69"/>
      <c r="AC37" s="66">
        <v>79</v>
      </c>
      <c r="AD37" s="67"/>
      <c r="AE37" s="68">
        <v>78.900000000000006</v>
      </c>
      <c r="AF37" s="69"/>
      <c r="AG37" s="99">
        <f>AE37-AC37</f>
        <v>-9.9999999999994316E-2</v>
      </c>
      <c r="AH37" s="67"/>
      <c r="AI37" s="68">
        <f>AE37-Y37</f>
        <v>3.9000000000000057</v>
      </c>
      <c r="AJ37" s="39"/>
    </row>
    <row r="38" spans="2:36" x14ac:dyDescent="0.2">
      <c r="B38" s="31"/>
      <c r="C38" s="34"/>
      <c r="D38" s="53"/>
      <c r="E38" s="34"/>
      <c r="F38" s="53"/>
      <c r="G38" s="34"/>
      <c r="H38" s="53"/>
      <c r="I38" s="34"/>
      <c r="J38" s="53"/>
      <c r="K38" s="34"/>
      <c r="L38" s="53"/>
      <c r="M38" s="34"/>
      <c r="N38" s="53"/>
      <c r="O38" s="34"/>
      <c r="P38" s="53"/>
      <c r="Q38" s="34"/>
      <c r="R38" s="53"/>
      <c r="S38" s="34"/>
      <c r="T38" s="53"/>
      <c r="U38" s="34"/>
      <c r="V38" s="53"/>
      <c r="W38" s="34"/>
      <c r="X38" s="53"/>
      <c r="Y38" s="34"/>
      <c r="Z38" s="53"/>
      <c r="AA38" s="34"/>
      <c r="AB38" s="53"/>
      <c r="AC38" s="34"/>
      <c r="AD38" s="53"/>
      <c r="AE38" s="34"/>
      <c r="AF38" s="77"/>
      <c r="AG38" s="93"/>
      <c r="AH38" s="53"/>
      <c r="AI38" s="34"/>
      <c r="AJ38" s="53"/>
    </row>
    <row r="39" spans="2:36" x14ac:dyDescent="0.2">
      <c r="B39" s="32" t="s">
        <v>40</v>
      </c>
      <c r="C39" s="16"/>
      <c r="D39" s="65"/>
      <c r="E39" s="37">
        <v>4138697</v>
      </c>
      <c r="F39" s="57">
        <f>E39/E$9</f>
        <v>0.1316240418752205</v>
      </c>
      <c r="G39" s="37">
        <v>10341276</v>
      </c>
      <c r="H39" s="57">
        <f>G39/G$9</f>
        <v>0.13607913459612084</v>
      </c>
      <c r="I39" s="37">
        <v>13515886</v>
      </c>
      <c r="J39" s="57">
        <f>I39/I$9</f>
        <v>0.14695610522415528</v>
      </c>
      <c r="K39" s="37">
        <v>13920692</v>
      </c>
      <c r="L39" s="57">
        <f>K39/K$9</f>
        <v>0.13168678794997135</v>
      </c>
      <c r="M39" s="37">
        <v>14204149</v>
      </c>
      <c r="N39" s="57">
        <f>M39/M$9</f>
        <v>0.11569247548887092</v>
      </c>
      <c r="O39" s="37">
        <v>11594896</v>
      </c>
      <c r="P39" s="57">
        <f>O39/O$9</f>
        <v>8.7736457264512541E-2</v>
      </c>
      <c r="Q39" s="37">
        <v>10347395</v>
      </c>
      <c r="R39" s="57">
        <f>Q39/Q$9</f>
        <v>6.8883390736186684E-2</v>
      </c>
      <c r="S39" s="37">
        <v>9738155</v>
      </c>
      <c r="T39" s="57">
        <f>S39/S$9</f>
        <v>5.4305055662771974E-2</v>
      </c>
      <c r="U39" s="37">
        <v>9619302</v>
      </c>
      <c r="V39" s="57">
        <f>U39/U$9</f>
        <v>4.7336306433117516E-2</v>
      </c>
      <c r="W39" s="37">
        <v>14079906</v>
      </c>
      <c r="X39" s="57">
        <f>W39/W$9</f>
        <v>6.215037175373872E-2</v>
      </c>
      <c r="Y39" s="37">
        <v>19767316</v>
      </c>
      <c r="Z39" s="57">
        <f>Y39/Y$9</f>
        <v>7.9479418173318758E-2</v>
      </c>
      <c r="AA39" s="37">
        <v>31107889</v>
      </c>
      <c r="AB39" s="57">
        <f>AA39/AA$9</f>
        <v>0.11053826421032058</v>
      </c>
      <c r="AC39" s="37">
        <v>39955854</v>
      </c>
      <c r="AD39" s="57">
        <f>AC39/AC$9</f>
        <v>0.1294135431359659</v>
      </c>
      <c r="AE39" s="37">
        <v>45270103</v>
      </c>
      <c r="AF39" s="79">
        <f>AE39/AE$9</f>
        <v>0.13658229356665885</v>
      </c>
      <c r="AG39" s="95">
        <f>AE39-AC39</f>
        <v>5314249</v>
      </c>
      <c r="AH39" s="57">
        <f t="shared" ref="AH39:AH40" si="35">AG39/AG$9</f>
        <v>0.23406928980829284</v>
      </c>
      <c r="AI39" s="37">
        <f>AE39-Y39</f>
        <v>25502787</v>
      </c>
      <c r="AJ39" s="57">
        <f t="shared" ref="AJ39:AJ40" si="36">AI39/AI$9</f>
        <v>0.30823023292600787</v>
      </c>
    </row>
    <row r="40" spans="2:36" x14ac:dyDescent="0.2">
      <c r="B40" s="32" t="s">
        <v>42</v>
      </c>
      <c r="C40" s="16"/>
      <c r="D40" s="65"/>
      <c r="E40" s="37"/>
      <c r="F40" s="57"/>
      <c r="G40" s="37"/>
      <c r="H40" s="57"/>
      <c r="I40" s="37"/>
      <c r="J40" s="57"/>
      <c r="K40" s="37">
        <f>6629333+801476</f>
        <v>7430809</v>
      </c>
      <c r="L40" s="57">
        <f>K40/K$9</f>
        <v>7.0293873974062393E-2</v>
      </c>
      <c r="M40" s="37">
        <f>5784760+499853</f>
        <v>6284613</v>
      </c>
      <c r="N40" s="57">
        <f>M40/M$9</f>
        <v>5.1188032134803677E-2</v>
      </c>
      <c r="O40" s="37">
        <f>3479652+834979</f>
        <v>4314631</v>
      </c>
      <c r="P40" s="57">
        <f>O40/O$9</f>
        <v>3.2648023608287731E-2</v>
      </c>
      <c r="Q40" s="37">
        <f>2052640+731785</f>
        <v>2784425</v>
      </c>
      <c r="R40" s="57">
        <f>Q40/Q$9</f>
        <v>1.8536127716261591E-2</v>
      </c>
      <c r="S40" s="37"/>
      <c r="T40" s="57"/>
      <c r="U40" s="37">
        <v>3541550</v>
      </c>
      <c r="V40" s="57">
        <f>U40/U$9</f>
        <v>1.742786493741514E-2</v>
      </c>
      <c r="W40" s="37">
        <v>6969431</v>
      </c>
      <c r="X40" s="57">
        <f>W40/W$9</f>
        <v>3.0763893421023619E-2</v>
      </c>
      <c r="Y40" s="37">
        <v>11770318</v>
      </c>
      <c r="Z40" s="57">
        <f>Y40/Y$9</f>
        <v>4.732549559864075E-2</v>
      </c>
      <c r="AA40" s="37">
        <v>18565263</v>
      </c>
      <c r="AB40" s="57">
        <f>AA40/AA$9</f>
        <v>6.5969502033008054E-2</v>
      </c>
      <c r="AC40" s="37">
        <v>22479772</v>
      </c>
      <c r="AD40" s="57">
        <f>AC40/AC$9</f>
        <v>7.28100303752406E-2</v>
      </c>
      <c r="AE40" s="37">
        <v>21226020</v>
      </c>
      <c r="AF40" s="79">
        <f>AE40/AE$9</f>
        <v>6.4040024271466142E-2</v>
      </c>
      <c r="AG40" s="95">
        <f>AE40-AC40</f>
        <v>-1253752</v>
      </c>
      <c r="AH40" s="57">
        <f t="shared" si="35"/>
        <v>-5.5222260047605366E-2</v>
      </c>
      <c r="AI40" s="37">
        <f>AE40-Y40</f>
        <v>9455702</v>
      </c>
      <c r="AJ40" s="57">
        <f t="shared" si="36"/>
        <v>0.11428293032988585</v>
      </c>
    </row>
    <row r="41" spans="2:36" x14ac:dyDescent="0.2">
      <c r="B41" s="32" t="s">
        <v>46</v>
      </c>
      <c r="C41" s="37"/>
      <c r="D41" s="57"/>
      <c r="E41" s="37"/>
      <c r="F41" s="57"/>
      <c r="G41" s="37">
        <v>10213817</v>
      </c>
      <c r="H41" s="57">
        <f>G41/G$9</f>
        <v>0.13440192276882923</v>
      </c>
      <c r="I41" s="37">
        <v>13345545</v>
      </c>
      <c r="J41" s="57">
        <f>I41/I$9</f>
        <v>0.14510401429056885</v>
      </c>
      <c r="K41" s="37">
        <v>13712754</v>
      </c>
      <c r="L41" s="57">
        <f>K41/K$9</f>
        <v>0.12971973866012707</v>
      </c>
      <c r="M41" s="37">
        <v>13983405</v>
      </c>
      <c r="N41" s="57">
        <f>M41/M$9</f>
        <v>0.11389452055265367</v>
      </c>
      <c r="O41" s="37">
        <v>11419138</v>
      </c>
      <c r="P41" s="57">
        <f>O41/O$9</f>
        <v>8.6406528625575532E-2</v>
      </c>
      <c r="Q41" s="37">
        <v>10095415</v>
      </c>
      <c r="R41" s="57">
        <f>Q41/Q$9</f>
        <v>6.7205940827518434E-2</v>
      </c>
      <c r="S41" s="37"/>
      <c r="T41" s="57"/>
      <c r="U41" s="37"/>
      <c r="V41" s="57"/>
      <c r="W41" s="37"/>
      <c r="X41" s="57"/>
      <c r="Y41" s="37"/>
      <c r="Z41" s="57"/>
      <c r="AA41" s="37"/>
      <c r="AB41" s="57"/>
      <c r="AC41" s="37"/>
      <c r="AD41" s="57"/>
      <c r="AE41" s="37"/>
      <c r="AF41" s="79"/>
      <c r="AG41" s="95"/>
      <c r="AH41" s="57"/>
      <c r="AI41" s="37"/>
      <c r="AJ41" s="57"/>
    </row>
    <row r="42" spans="2:36" x14ac:dyDescent="0.2">
      <c r="B42" s="32" t="s">
        <v>32</v>
      </c>
      <c r="C42" s="37"/>
      <c r="D42" s="57"/>
      <c r="E42" s="37"/>
      <c r="F42" s="57"/>
      <c r="G42" s="37">
        <v>15646017</v>
      </c>
      <c r="H42" s="57">
        <f>G42/G$9</f>
        <v>0.20588334101480271</v>
      </c>
      <c r="I42" s="37">
        <v>18897837</v>
      </c>
      <c r="J42" s="57">
        <f>I42/I$9</f>
        <v>0.20547321297922572</v>
      </c>
      <c r="K42" s="37">
        <v>22686204</v>
      </c>
      <c r="L42" s="57">
        <f>K42/K$9</f>
        <v>0.21460666865826725</v>
      </c>
      <c r="M42" s="37">
        <v>25902383</v>
      </c>
      <c r="N42" s="57">
        <f>M42/M$9</f>
        <v>0.2109743294252156</v>
      </c>
      <c r="O42" s="37">
        <v>23157580</v>
      </c>
      <c r="P42" s="57">
        <f>O42/O$9</f>
        <v>0.17522917221676937</v>
      </c>
      <c r="Q42" s="37">
        <v>23578375</v>
      </c>
      <c r="R42" s="57">
        <f>Q42/Q$9</f>
        <v>0.15696302480472968</v>
      </c>
      <c r="S42" s="37"/>
      <c r="T42" s="57"/>
      <c r="U42" s="37"/>
      <c r="V42" s="57"/>
      <c r="W42" s="37"/>
      <c r="X42" s="57"/>
      <c r="Y42" s="37"/>
      <c r="Z42" s="57"/>
      <c r="AA42" s="37"/>
      <c r="AB42" s="57"/>
      <c r="AC42" s="37"/>
      <c r="AD42" s="57"/>
      <c r="AE42" s="37"/>
      <c r="AF42" s="79"/>
      <c r="AG42" s="95"/>
      <c r="AH42" s="57"/>
      <c r="AI42" s="37"/>
      <c r="AJ42" s="57"/>
    </row>
    <row r="43" spans="2:36" ht="17" thickBot="1" x14ac:dyDescent="0.25">
      <c r="B43" s="33" t="s">
        <v>41</v>
      </c>
      <c r="C43" s="38"/>
      <c r="D43" s="26"/>
      <c r="E43" s="38"/>
      <c r="F43" s="26"/>
      <c r="G43" s="38">
        <f>G42+G41</f>
        <v>25859834</v>
      </c>
      <c r="H43" s="26">
        <f>H42+H41</f>
        <v>0.34028526378363194</v>
      </c>
      <c r="I43" s="38">
        <f>I42+I41</f>
        <v>32243382</v>
      </c>
      <c r="J43" s="26">
        <f>J42+J41</f>
        <v>0.35057722726979457</v>
      </c>
      <c r="K43" s="38">
        <f>K42+K41</f>
        <v>36398958</v>
      </c>
      <c r="L43" s="26">
        <f>L42+L41</f>
        <v>0.34432640731839431</v>
      </c>
      <c r="M43" s="38">
        <f>M42+M41</f>
        <v>39885788</v>
      </c>
      <c r="N43" s="26">
        <f>N42+N41</f>
        <v>0.32486884997786925</v>
      </c>
      <c r="O43" s="38">
        <f>O42+O41</f>
        <v>34576718</v>
      </c>
      <c r="P43" s="26">
        <f>P42+P41</f>
        <v>0.26163570084234489</v>
      </c>
      <c r="Q43" s="38">
        <f>Q42+Q41</f>
        <v>33673790</v>
      </c>
      <c r="R43" s="26">
        <f>R42+R41</f>
        <v>0.22416896563224811</v>
      </c>
      <c r="S43" s="38">
        <f>S42+S41</f>
        <v>0</v>
      </c>
      <c r="T43" s="26"/>
      <c r="U43" s="38"/>
      <c r="V43" s="26"/>
      <c r="W43" s="38"/>
      <c r="X43" s="26"/>
      <c r="Y43" s="38"/>
      <c r="Z43" s="26"/>
      <c r="AA43" s="38"/>
      <c r="AB43" s="26"/>
      <c r="AC43" s="38"/>
      <c r="AD43" s="26"/>
      <c r="AE43" s="38"/>
      <c r="AF43" s="76"/>
      <c r="AG43" s="96"/>
      <c r="AH43" s="26"/>
      <c r="AI43" s="38"/>
      <c r="AJ43" s="26"/>
    </row>
    <row r="44" spans="2:36" x14ac:dyDescent="0.2">
      <c r="Y44" s="34"/>
      <c r="Z44" s="53"/>
      <c r="AA44" s="34"/>
      <c r="AB44" s="53"/>
      <c r="AC44" s="40"/>
      <c r="AD44" s="53"/>
      <c r="AE44" s="34"/>
      <c r="AF44" s="77"/>
      <c r="AG44" s="93"/>
      <c r="AH44" s="53"/>
      <c r="AI44" s="34"/>
      <c r="AJ44" s="53"/>
    </row>
    <row r="45" spans="2:36" x14ac:dyDescent="0.2">
      <c r="H45" s="43"/>
      <c r="J45" s="43"/>
      <c r="L45" s="43"/>
      <c r="N45" s="43"/>
      <c r="P45" s="43"/>
      <c r="R45" s="43"/>
      <c r="W45" t="s">
        <v>33</v>
      </c>
      <c r="Y45" s="37">
        <v>199686070</v>
      </c>
      <c r="Z45" s="54">
        <f>Y45/Y$9</f>
        <v>0.8028875878200461</v>
      </c>
      <c r="AA45" s="16">
        <v>216930975</v>
      </c>
      <c r="AB45" s="54">
        <f>AA45/AA$9</f>
        <v>0.77083898010412877</v>
      </c>
      <c r="AC45">
        <v>231040398</v>
      </c>
      <c r="AD45" s="56">
        <f>AC45/AC9</f>
        <v>0.74831979596090548</v>
      </c>
      <c r="AE45" s="16">
        <v>235411507</v>
      </c>
      <c r="AF45" s="80">
        <f>AE45/AE9</f>
        <v>0.71024895962890922</v>
      </c>
      <c r="AG45" s="100">
        <f>AE45-AC45</f>
        <v>4371109</v>
      </c>
      <c r="AH45" s="56">
        <f t="shared" ref="AH45:AH46" si="37">AG45/AG$9</f>
        <v>0.19252812190483304</v>
      </c>
      <c r="AI45" s="16">
        <f>AE45-Y45</f>
        <v>35725437</v>
      </c>
      <c r="AJ45" s="56">
        <f t="shared" ref="AJ45:AJ46" si="38">AI45/AI$9</f>
        <v>0.43178260352068265</v>
      </c>
    </row>
    <row r="46" spans="2:36" x14ac:dyDescent="0.2">
      <c r="W46" t="s">
        <v>34</v>
      </c>
      <c r="Y46" s="37">
        <f>Y12</f>
        <v>29986060</v>
      </c>
      <c r="Z46" s="54">
        <f>Y46/Y$9</f>
        <v>0.12056642399556049</v>
      </c>
      <c r="AA46" s="16">
        <v>36419434</v>
      </c>
      <c r="AB46" s="54">
        <f>AA46/AA$9</f>
        <v>0.12941222137838837</v>
      </c>
      <c r="AC46">
        <v>42020743</v>
      </c>
      <c r="AD46" s="56">
        <f>AC46/AC9</f>
        <v>0.13610153938483802</v>
      </c>
      <c r="AE46" s="16">
        <v>46936733</v>
      </c>
      <c r="AF46" s="80">
        <f>AE46/AE9</f>
        <v>0.14161060436875711</v>
      </c>
      <c r="AG46" s="100">
        <f>AE46-AC46</f>
        <v>4915990</v>
      </c>
      <c r="AH46" s="56">
        <f t="shared" si="37"/>
        <v>0.21652773289408711</v>
      </c>
      <c r="AI46" s="16">
        <f>AE46-Y46</f>
        <v>16950673</v>
      </c>
      <c r="AJ46" s="56">
        <f t="shared" si="38"/>
        <v>0.20486819291721303</v>
      </c>
    </row>
    <row r="47" spans="2:36" ht="17" thickBot="1" x14ac:dyDescent="0.25">
      <c r="Y47" s="19"/>
      <c r="Z47" s="55"/>
      <c r="AA47" s="19"/>
      <c r="AB47" s="55"/>
      <c r="AC47" s="41"/>
      <c r="AD47" s="55"/>
      <c r="AE47" s="19"/>
      <c r="AF47" s="81"/>
      <c r="AG47" s="101"/>
      <c r="AH47" s="55"/>
      <c r="AI47" s="19"/>
      <c r="AJ47" s="55"/>
    </row>
    <row r="56" spans="25:31" x14ac:dyDescent="0.2">
      <c r="Y56" s="42"/>
      <c r="AA56" s="42"/>
      <c r="AC56" s="42"/>
      <c r="AE56" s="42"/>
    </row>
  </sheetData>
  <sheetProtection algorithmName="SHA-512" hashValue="cp8ajeKaUmIl0DHai7r1d6MYol/p4wP3Y52xuGblrJYCq3cd7G6EXB2Kee5qR49aOkZ131p3iVQByzTebLlfeg==" saltValue="c7I9W/IwOK8Gut0eCS+zQw==" spinCount="100000" sheet="1" objects="1" scenarios="1"/>
  <mergeCells count="20">
    <mergeCell ref="AI2:AJ2"/>
    <mergeCell ref="AI3:AJ3"/>
    <mergeCell ref="AG2:AH2"/>
    <mergeCell ref="AG3:AH3"/>
    <mergeCell ref="AE3:AF3"/>
    <mergeCell ref="C2:D2"/>
    <mergeCell ref="E2:F2"/>
    <mergeCell ref="AA2:AB2"/>
    <mergeCell ref="AC2:AD2"/>
    <mergeCell ref="AE2:AF2"/>
    <mergeCell ref="Y2:Z2"/>
    <mergeCell ref="Q2:R2"/>
    <mergeCell ref="S2:T2"/>
    <mergeCell ref="U2:V2"/>
    <mergeCell ref="W2:X2"/>
    <mergeCell ref="G2:H2"/>
    <mergeCell ref="I2:J2"/>
    <mergeCell ref="K2:L2"/>
    <mergeCell ref="M2:N2"/>
    <mergeCell ref="O2:P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M Taggart IV</dc:creator>
  <cp:lastModifiedBy>William M Taggart IV</cp:lastModifiedBy>
  <dcterms:created xsi:type="dcterms:W3CDTF">2023-06-29T16:35:41Z</dcterms:created>
  <dcterms:modified xsi:type="dcterms:W3CDTF">2023-07-05T16:12:41Z</dcterms:modified>
</cp:coreProperties>
</file>