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mtaggart4/Library/Mobile Documents/com~apple~CloudDocs/Middle Ground/Website/"/>
    </mc:Choice>
  </mc:AlternateContent>
  <xr:revisionPtr revIDLastSave="0" documentId="13_ncr:1_{4C1CF8BB-7345-DB42-A514-C14D09B2FDFC}" xr6:coauthVersionLast="47" xr6:coauthVersionMax="47" xr10:uidLastSave="{00000000-0000-0000-0000-000000000000}"/>
  <workbookProtection workbookAlgorithmName="SHA-512" workbookHashValue="lQXPM/BCLBFHHRHVqufraBFVrVaJrlO7yCx/FL/19JGz4Skwm8JmQi1iPuAtYVI+hsx0wk/N1Jaa2LiUZ0znew==" workbookSaltValue="r+Rjg2Jtwjgh5nrvvuMn6Q==" workbookSpinCount="100000" lockStructure="1"/>
  <bookViews>
    <workbookView xWindow="0" yWindow="500" windowWidth="40960" windowHeight="22180" xr2:uid="{104B6BBA-CC85-D542-9076-2E18F68457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60" i="1" l="1"/>
  <c r="H61" i="1"/>
  <c r="F59" i="1"/>
  <c r="AI57" i="1"/>
  <c r="AI56" i="1"/>
  <c r="AG57" i="1"/>
  <c r="AG56" i="1"/>
  <c r="AW57" i="1"/>
  <c r="AW56" i="1"/>
  <c r="AV57" i="1"/>
  <c r="AV56" i="1"/>
  <c r="AW52" i="1"/>
  <c r="AV52" i="1"/>
  <c r="AW51" i="1"/>
  <c r="AV51" i="1"/>
  <c r="AW50" i="1"/>
  <c r="AV50" i="1"/>
  <c r="AW49" i="1"/>
  <c r="AV49" i="1"/>
  <c r="AW48" i="1"/>
  <c r="AV48" i="1"/>
  <c r="AW47" i="1"/>
  <c r="AV47" i="1"/>
  <c r="AW46" i="1"/>
  <c r="AV46" i="1"/>
  <c r="AW45" i="1"/>
  <c r="AV45" i="1"/>
  <c r="AW44" i="1"/>
  <c r="AV44" i="1"/>
  <c r="AW43" i="1"/>
  <c r="AV43" i="1"/>
  <c r="AW42" i="1"/>
  <c r="AV42" i="1"/>
  <c r="AW41" i="1"/>
  <c r="AV41" i="1"/>
  <c r="AW40" i="1"/>
  <c r="AV40" i="1"/>
  <c r="AW39" i="1"/>
  <c r="AV39" i="1"/>
  <c r="AW38" i="1"/>
  <c r="AV38" i="1"/>
  <c r="AW37" i="1"/>
  <c r="AV37" i="1"/>
  <c r="AW36" i="1"/>
  <c r="AV36" i="1"/>
  <c r="AW35" i="1"/>
  <c r="AV35" i="1"/>
  <c r="AW34" i="1"/>
  <c r="AV34" i="1"/>
  <c r="AW33" i="1"/>
  <c r="AV33" i="1"/>
  <c r="AW32" i="1"/>
  <c r="AV32" i="1"/>
  <c r="AW31" i="1"/>
  <c r="AV31" i="1"/>
  <c r="AW30" i="1"/>
  <c r="AV30" i="1"/>
  <c r="AW29" i="1"/>
  <c r="AV29" i="1"/>
  <c r="AW28" i="1"/>
  <c r="AV28" i="1"/>
  <c r="AW27" i="1"/>
  <c r="AV27" i="1"/>
  <c r="AW26" i="1"/>
  <c r="AV26" i="1"/>
  <c r="AW25" i="1"/>
  <c r="AV25" i="1"/>
  <c r="AW24" i="1"/>
  <c r="AV24" i="1"/>
  <c r="AW23" i="1"/>
  <c r="AV23" i="1"/>
  <c r="AW22" i="1"/>
  <c r="AV22" i="1"/>
  <c r="AW21" i="1"/>
  <c r="AV21" i="1"/>
  <c r="AW20" i="1"/>
  <c r="AV20" i="1"/>
  <c r="AW19" i="1"/>
  <c r="AV19" i="1"/>
  <c r="AW18" i="1"/>
  <c r="AV18" i="1"/>
  <c r="AW17" i="1"/>
  <c r="AV17" i="1"/>
  <c r="AW16" i="1"/>
  <c r="AV16" i="1"/>
  <c r="AW15" i="1"/>
  <c r="AV15" i="1"/>
  <c r="AW14" i="1"/>
  <c r="AV14" i="1"/>
  <c r="AW13" i="1"/>
  <c r="AV13" i="1"/>
  <c r="AW12" i="1"/>
  <c r="AV12" i="1"/>
  <c r="AW11" i="1"/>
  <c r="AV11" i="1"/>
  <c r="AW10" i="1"/>
  <c r="AV10" i="1"/>
  <c r="AW9" i="1"/>
  <c r="AV9" i="1"/>
  <c r="AW8" i="1"/>
  <c r="AV8" i="1"/>
  <c r="AW7" i="1"/>
  <c r="AV7" i="1"/>
  <c r="AW6" i="1"/>
  <c r="AV6" i="1"/>
  <c r="AW5" i="1"/>
  <c r="AV5" i="1"/>
  <c r="AW4" i="1"/>
  <c r="AV4" i="1"/>
  <c r="AW3" i="1"/>
  <c r="AV3" i="1"/>
  <c r="AA57" i="1"/>
  <c r="AA56" i="1"/>
  <c r="AU57" i="1"/>
  <c r="AU56" i="1"/>
  <c r="AU52" i="1"/>
  <c r="AU51" i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U5" i="1"/>
  <c r="AU4" i="1"/>
  <c r="AU3" i="1"/>
  <c r="R57" i="1" l="1"/>
  <c r="R56" i="1"/>
  <c r="Q57" i="1"/>
  <c r="Q56" i="1"/>
  <c r="P57" i="1"/>
  <c r="P56" i="1"/>
  <c r="O57" i="1"/>
  <c r="O56" i="1"/>
  <c r="N57" i="1"/>
  <c r="N56" i="1"/>
  <c r="AO57" i="1"/>
  <c r="AO56" i="1"/>
  <c r="AN57" i="1"/>
  <c r="AN56" i="1"/>
  <c r="AR57" i="1"/>
  <c r="AR56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R5" i="1"/>
  <c r="AR4" i="1"/>
  <c r="AR3" i="1"/>
  <c r="F57" i="1"/>
  <c r="F56" i="1"/>
  <c r="AT57" i="1"/>
  <c r="AT56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T4" i="1"/>
  <c r="AT3" i="1"/>
  <c r="D57" i="1"/>
  <c r="D56" i="1"/>
  <c r="AS57" i="1"/>
  <c r="AS56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S4" i="1"/>
  <c r="AS3" i="1"/>
  <c r="K57" i="1"/>
  <c r="K56" i="1"/>
  <c r="L57" i="1"/>
  <c r="L56" i="1"/>
  <c r="M57" i="1"/>
  <c r="M56" i="1"/>
  <c r="E57" i="1"/>
  <c r="H57" i="1"/>
  <c r="I57" i="1"/>
  <c r="J57" i="1"/>
  <c r="E56" i="1"/>
  <c r="I56" i="1"/>
  <c r="H56" i="1"/>
  <c r="J56" i="1"/>
  <c r="AP56" i="1"/>
  <c r="AL56" i="1"/>
  <c r="AL57" i="1"/>
  <c r="AP57" i="1"/>
  <c r="C57" i="1"/>
  <c r="C56" i="1"/>
  <c r="S2" i="1" l="1"/>
  <c r="T2" i="1" s="1"/>
  <c r="U2" i="1" s="1"/>
  <c r="V2" i="1" s="1"/>
  <c r="W2" i="1" s="1"/>
  <c r="X2" i="1" s="1"/>
  <c r="Y2" i="1" s="1"/>
  <c r="Z2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C54" i="1" l="1"/>
</calcChain>
</file>

<file path=xl/sharedStrings.xml><?xml version="1.0" encoding="utf-8"?>
<sst xmlns="http://schemas.openxmlformats.org/spreadsheetml/2006/main" count="141" uniqueCount="101">
  <si>
    <t> Louisiana</t>
  </si>
  <si>
    <t> Missouri</t>
  </si>
  <si>
    <t> Mississippi</t>
  </si>
  <si>
    <t> Arkansas</t>
  </si>
  <si>
    <t>State or Territory</t>
  </si>
  <si>
    <t>Murder Victims</t>
  </si>
  <si>
    <t> South Carolina</t>
  </si>
  <si>
    <t> Alabama</t>
  </si>
  <si>
    <t> Tennessee</t>
  </si>
  <si>
    <t> Illinois</t>
  </si>
  <si>
    <t> Maryland</t>
  </si>
  <si>
    <t> Georgia</t>
  </si>
  <si>
    <t> North Carolina</t>
  </si>
  <si>
    <t> Pennsylvania</t>
  </si>
  <si>
    <t> New Mexico</t>
  </si>
  <si>
    <t> Michigan</t>
  </si>
  <si>
    <t> Indiana</t>
  </si>
  <si>
    <t> Delaware</t>
  </si>
  <si>
    <t> Oklahoma</t>
  </si>
  <si>
    <t> Kentucky</t>
  </si>
  <si>
    <t> Ohio</t>
  </si>
  <si>
    <t> Arizona</t>
  </si>
  <si>
    <t> Alaska</t>
  </si>
  <si>
    <t> West Virginia</t>
  </si>
  <si>
    <t> Texas</t>
  </si>
  <si>
    <t> Virginia</t>
  </si>
  <si>
    <t> Florida</t>
  </si>
  <si>
    <t> Nevada</t>
  </si>
  <si>
    <t> California</t>
  </si>
  <si>
    <t> Wisconsin</t>
  </si>
  <si>
    <t> United States</t>
  </si>
  <si>
    <t> Colorado</t>
  </si>
  <si>
    <t> Montana</t>
  </si>
  <si>
    <t> South Dakota</t>
  </si>
  <si>
    <t> New York</t>
  </si>
  <si>
    <t> North Dakota</t>
  </si>
  <si>
    <t> Connecticut</t>
  </si>
  <si>
    <t> Washington</t>
  </si>
  <si>
    <t> New Jersey</t>
  </si>
  <si>
    <t> Nebraska</t>
  </si>
  <si>
    <t> Iowa</t>
  </si>
  <si>
    <t> Kansas</t>
  </si>
  <si>
    <t> Minnesota</t>
  </si>
  <si>
    <t> Utah</t>
  </si>
  <si>
    <t> Wyoming</t>
  </si>
  <si>
    <t> Rhode Island</t>
  </si>
  <si>
    <t> Hawaii</t>
  </si>
  <si>
    <t> Oregon</t>
  </si>
  <si>
    <t> Massachusetts</t>
  </si>
  <si>
    <t> Vermont</t>
  </si>
  <si>
    <t> Idaho</t>
  </si>
  <si>
    <t> Maine</t>
  </si>
  <si>
    <t> New Hampshire</t>
  </si>
  <si>
    <t>Population</t>
  </si>
  <si>
    <t>Poverty Rate</t>
  </si>
  <si>
    <t>Total</t>
  </si>
  <si>
    <t>Average GDP</t>
  </si>
  <si>
    <t xml:space="preserve"> District of Columbia</t>
  </si>
  <si>
    <t>Gun Deaths</t>
  </si>
  <si>
    <t>per 100,000 citizens</t>
  </si>
  <si>
    <t>Suicide Rate (per 100,000) (Gun &amp; non-Gun)</t>
  </si>
  <si>
    <t>Murder Rates (per 100,000 people) (Gun &amp; non-Gun)</t>
  </si>
  <si>
    <t>College Degree</t>
  </si>
  <si>
    <t>High School Degree</t>
  </si>
  <si>
    <t>Abortion</t>
  </si>
  <si>
    <t>Banned</t>
  </si>
  <si>
    <t>6 Week Ban</t>
  </si>
  <si>
    <t>12 Week Ban</t>
  </si>
  <si>
    <t>15 Week Ban</t>
  </si>
  <si>
    <t>18 Week Ban</t>
  </si>
  <si>
    <t>22 Week Ban</t>
  </si>
  <si>
    <t>24 Week Ban</t>
  </si>
  <si>
    <t>Viability Ban</t>
  </si>
  <si>
    <t>No Limit</t>
  </si>
  <si>
    <t>Viability Ban Pending</t>
  </si>
  <si>
    <t>22 Week Ban Pending</t>
  </si>
  <si>
    <t>15 Week Ban 6 Week Pending</t>
  </si>
  <si>
    <t>20 Week Ban 12 Week July 1st</t>
  </si>
  <si>
    <t>Minimum wage</t>
  </si>
  <si>
    <t>2021 $/hour</t>
  </si>
  <si>
    <t>2020 $/hour</t>
  </si>
  <si>
    <t>2011 $/hour</t>
  </si>
  <si>
    <t>compared to average GDP</t>
  </si>
  <si>
    <t xml:space="preserve">State GDP </t>
  </si>
  <si>
    <t>Energy Production</t>
  </si>
  <si>
    <t>U.S. share %</t>
  </si>
  <si>
    <t>Rank</t>
  </si>
  <si>
    <t>$65,297.52 $GDP/Person</t>
  </si>
  <si>
    <t>Bottom 26 - 20 R/3 D</t>
  </si>
  <si>
    <t>Top 24 - 5 R/17 D</t>
  </si>
  <si>
    <t>People in Poverty</t>
  </si>
  <si>
    <t>GDP</t>
  </si>
  <si>
    <t>18 of 26 Ban or Pending Ban</t>
  </si>
  <si>
    <t>3 of 24 Ban or Pending Ban</t>
  </si>
  <si>
    <t>Suicides</t>
  </si>
  <si>
    <t>6 of 24 @ $7.25</t>
  </si>
  <si>
    <t>14 of 26 @ $7.25</t>
  </si>
  <si>
    <t xml:space="preserve">Expenditures </t>
  </si>
  <si>
    <t>Dollars per Capita $</t>
  </si>
  <si>
    <t xml:space="preserve">Consumption </t>
  </si>
  <si>
    <t>Million BTU per Capita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</si>
</sst>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%"/>
    <numFmt numFmtId="166" formatCode="#,##0.0"/>
    <numFmt numFmtId="167" formatCode="_(* #,##0_);_(* \(#,##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202122"/>
      <name val="Calibri"/>
      <family val="2"/>
      <scheme val="minor"/>
    </font>
    <font>
      <b/>
      <sz val="12"/>
      <color rgb="FF202122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AAC1D9"/>
      </left>
      <right style="thin">
        <color rgb="FFAAC1D9"/>
      </right>
      <top style="thin">
        <color rgb="FFAAC1D9"/>
      </top>
      <bottom style="thin">
        <color rgb="FFAAC1D9"/>
      </bottom>
      <diagonal/>
    </border>
    <border>
      <left/>
      <right/>
      <top/>
      <bottom style="double">
        <color indexed="64"/>
      </bottom>
      <diagonal/>
    </border>
    <border>
      <left style="thin">
        <color rgb="FFAAC1D9"/>
      </left>
      <right style="thin">
        <color rgb="FFAAC1D9"/>
      </right>
      <top/>
      <bottom style="thin">
        <color rgb="FFAAC1D9"/>
      </bottom>
      <diagonal/>
    </border>
    <border>
      <left style="thin">
        <color rgb="FFAAC1D9"/>
      </left>
      <right style="thin">
        <color rgb="FFAAC1D9"/>
      </right>
      <top style="thin">
        <color rgb="FFAAC1D9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8">
    <xf numFmtId="0" fontId="0" fillId="0" borderId="0" xfId="0"/>
    <xf numFmtId="164" fontId="0" fillId="0" borderId="0" xfId="0" applyNumberFormat="1"/>
    <xf numFmtId="3" fontId="0" fillId="0" borderId="0" xfId="0" applyNumberFormat="1"/>
    <xf numFmtId="0" fontId="3" fillId="0" borderId="0" xfId="0" applyFont="1" applyAlignment="1">
      <alignment wrapText="1"/>
    </xf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/>
    <xf numFmtId="10" fontId="4" fillId="0" borderId="0" xfId="0" applyNumberFormat="1" applyFont="1"/>
    <xf numFmtId="165" fontId="4" fillId="0" borderId="0" xfId="2" applyNumberFormat="1" applyFont="1"/>
    <xf numFmtId="44" fontId="0" fillId="0" borderId="0" xfId="1" applyFont="1" applyBorder="1"/>
    <xf numFmtId="2" fontId="3" fillId="0" borderId="0" xfId="0" applyNumberFormat="1" applyFont="1"/>
    <xf numFmtId="0" fontId="5" fillId="0" borderId="0" xfId="0" applyFont="1"/>
    <xf numFmtId="0" fontId="2" fillId="5" borderId="0" xfId="0" applyFont="1" applyFill="1"/>
    <xf numFmtId="165" fontId="2" fillId="5" borderId="1" xfId="2" applyNumberFormat="1" applyFont="1" applyFill="1" applyBorder="1" applyAlignment="1">
      <alignment horizontal="right"/>
    </xf>
    <xf numFmtId="10" fontId="2" fillId="5" borderId="0" xfId="0" applyNumberFormat="1" applyFont="1" applyFill="1"/>
    <xf numFmtId="164" fontId="2" fillId="5" borderId="0" xfId="0" applyNumberFormat="1" applyFont="1" applyFill="1"/>
    <xf numFmtId="0" fontId="0" fillId="4" borderId="0" xfId="0" applyFill="1"/>
    <xf numFmtId="0" fontId="0" fillId="2" borderId="0" xfId="0" applyFill="1"/>
    <xf numFmtId="44" fontId="0" fillId="0" borderId="0" xfId="1" applyFont="1" applyFill="1" applyBorder="1"/>
    <xf numFmtId="2" fontId="2" fillId="5" borderId="0" xfId="0" applyNumberFormat="1" applyFont="1" applyFill="1"/>
    <xf numFmtId="2" fontId="3" fillId="4" borderId="0" xfId="0" applyNumberFormat="1" applyFont="1" applyFill="1"/>
    <xf numFmtId="2" fontId="3" fillId="3" borderId="0" xfId="0" applyNumberFormat="1" applyFont="1" applyFill="1"/>
    <xf numFmtId="2" fontId="3" fillId="2" borderId="0" xfId="0" applyNumberFormat="1" applyFont="1" applyFill="1"/>
    <xf numFmtId="44" fontId="2" fillId="5" borderId="0" xfId="1" applyFont="1" applyFill="1" applyBorder="1"/>
    <xf numFmtId="44" fontId="0" fillId="4" borderId="0" xfId="1" applyFont="1" applyFill="1" applyBorder="1"/>
    <xf numFmtId="44" fontId="0" fillId="3" borderId="0" xfId="1" applyFont="1" applyFill="1" applyBorder="1"/>
    <xf numFmtId="44" fontId="0" fillId="2" borderId="0" xfId="1" applyFont="1" applyFill="1" applyBorder="1"/>
    <xf numFmtId="164" fontId="0" fillId="4" borderId="0" xfId="0" applyNumberFormat="1" applyFill="1"/>
    <xf numFmtId="164" fontId="0" fillId="3" borderId="0" xfId="0" applyNumberFormat="1" applyFill="1"/>
    <xf numFmtId="164" fontId="0" fillId="2" borderId="0" xfId="0" applyNumberFormat="1" applyFill="1"/>
    <xf numFmtId="10" fontId="3" fillId="0" borderId="0" xfId="0" applyNumberFormat="1" applyFont="1"/>
    <xf numFmtId="165" fontId="1" fillId="0" borderId="1" xfId="2" applyNumberFormat="1" applyFont="1" applyFill="1" applyBorder="1" applyAlignment="1">
      <alignment horizontal="right"/>
    </xf>
    <xf numFmtId="10" fontId="3" fillId="4" borderId="0" xfId="0" applyNumberFormat="1" applyFont="1" applyFill="1"/>
    <xf numFmtId="10" fontId="3" fillId="3" borderId="0" xfId="0" applyNumberFormat="1" applyFont="1" applyFill="1"/>
    <xf numFmtId="10" fontId="3" fillId="2" borderId="0" xfId="0" applyNumberFormat="1" applyFont="1" applyFill="1"/>
    <xf numFmtId="165" fontId="1" fillId="4" borderId="1" xfId="2" applyNumberFormat="1" applyFont="1" applyFill="1" applyBorder="1" applyAlignment="1">
      <alignment horizontal="right"/>
    </xf>
    <xf numFmtId="165" fontId="1" fillId="3" borderId="1" xfId="2" applyNumberFormat="1" applyFont="1" applyFill="1" applyBorder="1" applyAlignment="1">
      <alignment horizontal="right"/>
    </xf>
    <xf numFmtId="165" fontId="1" fillId="2" borderId="1" xfId="2" applyNumberFormat="1" applyFont="1" applyFill="1" applyBorder="1" applyAlignment="1">
      <alignment horizontal="right"/>
    </xf>
    <xf numFmtId="165" fontId="1" fillId="3" borderId="0" xfId="2" applyNumberFormat="1" applyFont="1" applyFill="1" applyBorder="1" applyAlignment="1">
      <alignment horizontal="right"/>
    </xf>
    <xf numFmtId="0" fontId="6" fillId="0" borderId="0" xfId="0" applyFont="1"/>
    <xf numFmtId="0" fontId="2" fillId="6" borderId="0" xfId="0" applyFont="1" applyFill="1"/>
    <xf numFmtId="164" fontId="5" fillId="3" borderId="0" xfId="0" applyNumberFormat="1" applyFont="1" applyFill="1"/>
    <xf numFmtId="164" fontId="5" fillId="2" borderId="0" xfId="0" applyNumberFormat="1" applyFont="1" applyFill="1"/>
    <xf numFmtId="164" fontId="5" fillId="0" borderId="0" xfId="0" applyNumberFormat="1" applyFont="1"/>
    <xf numFmtId="164" fontId="5" fillId="4" borderId="0" xfId="0" applyNumberFormat="1" applyFont="1" applyFill="1"/>
    <xf numFmtId="44" fontId="7" fillId="0" borderId="0" xfId="1" applyFont="1"/>
    <xf numFmtId="44" fontId="7" fillId="2" borderId="0" xfId="1" applyFont="1" applyFill="1"/>
    <xf numFmtId="44" fontId="2" fillId="5" borderId="0" xfId="1" applyFont="1" applyFill="1"/>
    <xf numFmtId="44" fontId="7" fillId="4" borderId="0" xfId="1" applyFont="1" applyFill="1"/>
    <xf numFmtId="44" fontId="7" fillId="4" borderId="0" xfId="1" applyFont="1" applyFill="1" applyBorder="1"/>
    <xf numFmtId="44" fontId="7" fillId="2" borderId="0" xfId="1" applyFont="1" applyFill="1" applyBorder="1"/>
    <xf numFmtId="44" fontId="7" fillId="0" borderId="0" xfId="1" applyFont="1" applyFill="1"/>
    <xf numFmtId="44" fontId="1" fillId="0" borderId="0" xfId="1" applyFont="1" applyFill="1"/>
    <xf numFmtId="164" fontId="0" fillId="0" borderId="0" xfId="1" applyNumberFormat="1" applyFont="1" applyBorder="1"/>
    <xf numFmtId="0" fontId="0" fillId="0" borderId="0" xfId="0" applyAlignment="1">
      <alignment vertical="center"/>
    </xf>
    <xf numFmtId="44" fontId="7" fillId="0" borderId="0" xfId="1" applyFont="1" applyAlignment="1">
      <alignment wrapText="1"/>
    </xf>
    <xf numFmtId="0" fontId="0" fillId="0" borderId="0" xfId="0" applyAlignment="1">
      <alignment wrapText="1"/>
    </xf>
    <xf numFmtId="165" fontId="1" fillId="4" borderId="3" xfId="2" applyNumberFormat="1" applyFont="1" applyFill="1" applyBorder="1" applyAlignment="1">
      <alignment horizontal="right"/>
    </xf>
    <xf numFmtId="0" fontId="0" fillId="0" borderId="2" xfId="0" applyBorder="1"/>
    <xf numFmtId="3" fontId="3" fillId="0" borderId="2" xfId="0" applyNumberFormat="1" applyFont="1" applyBorder="1"/>
    <xf numFmtId="44" fontId="0" fillId="0" borderId="2" xfId="1" applyFont="1" applyBorder="1"/>
    <xf numFmtId="2" fontId="3" fillId="3" borderId="2" xfId="0" applyNumberFormat="1" applyFont="1" applyFill="1" applyBorder="1"/>
    <xf numFmtId="164" fontId="0" fillId="4" borderId="2" xfId="0" applyNumberFormat="1" applyFill="1" applyBorder="1"/>
    <xf numFmtId="164" fontId="0" fillId="2" borderId="2" xfId="0" applyNumberFormat="1" applyFill="1" applyBorder="1"/>
    <xf numFmtId="165" fontId="0" fillId="0" borderId="0" xfId="0" applyNumberFormat="1"/>
    <xf numFmtId="44" fontId="0" fillId="0" borderId="0" xfId="1" applyFont="1"/>
    <xf numFmtId="2" fontId="0" fillId="0" borderId="0" xfId="1" applyNumberFormat="1" applyFont="1"/>
    <xf numFmtId="166" fontId="0" fillId="0" borderId="0" xfId="0" applyNumberFormat="1"/>
    <xf numFmtId="164" fontId="0" fillId="0" borderId="0" xfId="1" applyNumberFormat="1" applyFont="1"/>
    <xf numFmtId="165" fontId="1" fillId="4" borderId="0" xfId="2" applyNumberFormat="1" applyFont="1" applyFill="1" applyBorder="1" applyAlignment="1">
      <alignment horizontal="right"/>
    </xf>
    <xf numFmtId="165" fontId="1" fillId="2" borderId="4" xfId="2" applyNumberFormat="1" applyFont="1" applyFill="1" applyBorder="1" applyAlignment="1">
      <alignment horizontal="right"/>
    </xf>
    <xf numFmtId="10" fontId="3" fillId="3" borderId="2" xfId="0" applyNumberFormat="1" applyFont="1" applyFill="1" applyBorder="1"/>
    <xf numFmtId="44" fontId="0" fillId="3" borderId="2" xfId="1" applyFont="1" applyFill="1" applyBorder="1"/>
    <xf numFmtId="44" fontId="7" fillId="0" borderId="2" xfId="1" applyFont="1" applyFill="1" applyBorder="1"/>
    <xf numFmtId="0" fontId="3" fillId="0" borderId="2" xfId="0" applyFont="1" applyBorder="1"/>
    <xf numFmtId="164" fontId="0" fillId="0" borderId="2" xfId="0" applyNumberFormat="1" applyBorder="1"/>
    <xf numFmtId="164" fontId="2" fillId="5" borderId="2" xfId="0" applyNumberFormat="1" applyFont="1" applyFill="1" applyBorder="1"/>
    <xf numFmtId="164" fontId="5" fillId="2" borderId="2" xfId="0" applyNumberFormat="1" applyFont="1" applyFill="1" applyBorder="1"/>
    <xf numFmtId="0" fontId="0" fillId="7" borderId="0" xfId="0" applyFill="1"/>
    <xf numFmtId="0" fontId="0" fillId="8" borderId="0" xfId="0" applyFill="1"/>
    <xf numFmtId="0" fontId="0" fillId="8" borderId="2" xfId="0" applyFill="1" applyBorder="1"/>
    <xf numFmtId="0" fontId="0" fillId="9" borderId="0" xfId="0" applyFill="1"/>
    <xf numFmtId="167" fontId="0" fillId="0" borderId="0" xfId="3" applyNumberFormat="1" applyFont="1"/>
    <xf numFmtId="167" fontId="0" fillId="0" borderId="2" xfId="3" applyNumberFormat="1" applyFont="1" applyBorder="1"/>
    <xf numFmtId="44" fontId="0" fillId="0" borderId="0" xfId="0" applyNumberFormat="1"/>
    <xf numFmtId="165" fontId="0" fillId="0" borderId="0" xfId="2" applyNumberFormat="1" applyFont="1"/>
    <xf numFmtId="44" fontId="0" fillId="0" borderId="2" xfId="0" applyNumberFormat="1" applyBorder="1"/>
    <xf numFmtId="8" fontId="0" fillId="0" borderId="0" xfId="0" applyNumberFormat="1"/>
    <xf numFmtId="0" fontId="0" fillId="10" borderId="0" xfId="0" applyFill="1"/>
    <xf numFmtId="0" fontId="0" fillId="11" borderId="0" xfId="0" applyFill="1"/>
    <xf numFmtId="1" fontId="0" fillId="0" borderId="0" xfId="0" applyNumberFormat="1"/>
    <xf numFmtId="1" fontId="0" fillId="0" borderId="2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A4B67-E355-B343-B76C-20908E486260}">
  <dimension ref="A1:AW61"/>
  <sheetViews>
    <sheetView tabSelected="1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O10" sqref="O10"/>
    </sheetView>
  </sheetViews>
  <sheetFormatPr baseColWidth="10" defaultRowHeight="16" x14ac:dyDescent="0.2"/>
  <cols>
    <col min="1" max="1" width="4.83203125" customWidth="1"/>
    <col min="2" max="2" width="18.6640625" customWidth="1"/>
    <col min="3" max="3" width="11" customWidth="1"/>
    <col min="4" max="5" width="6.83203125" customWidth="1"/>
    <col min="6" max="6" width="12.33203125" customWidth="1"/>
    <col min="7" max="7" width="13" hidden="1" customWidth="1"/>
    <col min="8" max="8" width="8.6640625" customWidth="1"/>
    <col min="9" max="9" width="8.1640625" customWidth="1"/>
    <col min="10" max="10" width="7.33203125" customWidth="1"/>
    <col min="11" max="11" width="10.33203125" customWidth="1"/>
    <col min="12" max="12" width="8.5" hidden="1" customWidth="1"/>
    <col min="13" max="13" width="7.6640625" customWidth="1"/>
    <col min="14" max="15" width="7.83203125" customWidth="1"/>
    <col min="16" max="16" width="6.83203125" customWidth="1"/>
    <col min="17" max="17" width="6.6640625" customWidth="1"/>
    <col min="18" max="26" width="6.5" customWidth="1"/>
    <col min="27" max="33" width="7" customWidth="1"/>
    <col min="34" max="34" width="6.6640625" customWidth="1"/>
    <col min="35" max="35" width="6.5" customWidth="1"/>
    <col min="36" max="36" width="5.83203125" customWidth="1"/>
    <col min="37" max="37" width="25.5" customWidth="1"/>
    <col min="38" max="38" width="7.5" customWidth="1"/>
    <col min="39" max="39" width="8.5" customWidth="1"/>
    <col min="41" max="41" width="5.6640625" customWidth="1"/>
    <col min="43" max="43" width="6" customWidth="1"/>
    <col min="44" max="44" width="4.5" customWidth="1"/>
    <col min="45" max="45" width="11.5" bestFit="1" customWidth="1"/>
    <col min="46" max="46" width="6.6640625" customWidth="1"/>
  </cols>
  <sheetData>
    <row r="1" spans="1:49" ht="16" customHeight="1" x14ac:dyDescent="0.2">
      <c r="B1" s="54"/>
      <c r="C1" s="4" t="s">
        <v>53</v>
      </c>
      <c r="D1" s="94" t="s">
        <v>54</v>
      </c>
      <c r="E1" s="94"/>
      <c r="F1" t="s">
        <v>56</v>
      </c>
      <c r="G1" s="56" t="s">
        <v>83</v>
      </c>
      <c r="H1" s="96" t="s">
        <v>78</v>
      </c>
      <c r="I1" s="96"/>
      <c r="J1" s="96"/>
      <c r="K1" s="97" t="s">
        <v>58</v>
      </c>
      <c r="L1" s="97"/>
      <c r="M1" s="93" t="s">
        <v>5</v>
      </c>
      <c r="N1" s="93"/>
      <c r="O1" s="93"/>
      <c r="P1" s="93" t="s">
        <v>61</v>
      </c>
      <c r="Q1" s="93"/>
      <c r="R1" s="93"/>
      <c r="S1" s="93"/>
      <c r="T1" s="93"/>
      <c r="U1" s="93"/>
      <c r="V1" s="93"/>
      <c r="W1" s="93"/>
      <c r="X1" s="93"/>
      <c r="Y1" s="93"/>
      <c r="Z1" s="93"/>
      <c r="AA1" s="93" t="s">
        <v>60</v>
      </c>
      <c r="AB1" s="93"/>
      <c r="AC1" s="93"/>
      <c r="AD1" s="93"/>
      <c r="AE1" s="93"/>
      <c r="AF1" s="93"/>
      <c r="AG1" s="92" t="s">
        <v>63</v>
      </c>
      <c r="AH1" s="92"/>
      <c r="AI1" s="92" t="s">
        <v>62</v>
      </c>
      <c r="AJ1" s="92"/>
      <c r="AK1" t="s">
        <v>64</v>
      </c>
      <c r="AL1" s="95" t="s">
        <v>84</v>
      </c>
      <c r="AM1" s="95"/>
      <c r="AN1" s="95" t="s">
        <v>99</v>
      </c>
      <c r="AO1" s="95"/>
      <c r="AP1" s="95" t="s">
        <v>97</v>
      </c>
      <c r="AQ1" s="95"/>
    </row>
    <row r="2" spans="1:49" ht="31" customHeight="1" x14ac:dyDescent="0.2">
      <c r="B2" s="54" t="s">
        <v>4</v>
      </c>
      <c r="C2" s="4" t="s">
        <v>55</v>
      </c>
      <c r="D2" s="3">
        <v>2021</v>
      </c>
      <c r="E2" s="4">
        <v>2018</v>
      </c>
      <c r="F2" s="56" t="s">
        <v>87</v>
      </c>
      <c r="G2" s="56" t="s">
        <v>82</v>
      </c>
      <c r="H2" s="55" t="s">
        <v>79</v>
      </c>
      <c r="I2" s="55" t="s">
        <v>80</v>
      </c>
      <c r="J2" s="55" t="s">
        <v>81</v>
      </c>
      <c r="K2" s="3" t="s">
        <v>59</v>
      </c>
      <c r="L2" s="3" t="s">
        <v>55</v>
      </c>
      <c r="M2">
        <v>2021</v>
      </c>
      <c r="N2">
        <v>2020</v>
      </c>
      <c r="O2">
        <v>2019</v>
      </c>
      <c r="P2">
        <v>2021</v>
      </c>
      <c r="Q2">
        <v>2020</v>
      </c>
      <c r="R2">
        <v>2019</v>
      </c>
      <c r="S2">
        <f t="shared" ref="S2:Z2" si="0">R2-1</f>
        <v>2018</v>
      </c>
      <c r="T2">
        <f t="shared" si="0"/>
        <v>2017</v>
      </c>
      <c r="U2">
        <f t="shared" si="0"/>
        <v>2016</v>
      </c>
      <c r="V2">
        <f t="shared" si="0"/>
        <v>2015</v>
      </c>
      <c r="W2">
        <f t="shared" si="0"/>
        <v>2014</v>
      </c>
      <c r="X2">
        <f t="shared" si="0"/>
        <v>2013</v>
      </c>
      <c r="Y2">
        <f t="shared" si="0"/>
        <v>2012</v>
      </c>
      <c r="Z2">
        <f t="shared" si="0"/>
        <v>2011</v>
      </c>
      <c r="AA2">
        <v>2021</v>
      </c>
      <c r="AB2">
        <v>2020</v>
      </c>
      <c r="AC2">
        <v>2019</v>
      </c>
      <c r="AD2">
        <v>2018</v>
      </c>
      <c r="AE2">
        <v>2017</v>
      </c>
      <c r="AF2">
        <v>2005</v>
      </c>
      <c r="AG2" s="11">
        <v>2021</v>
      </c>
      <c r="AH2" s="11">
        <v>2020</v>
      </c>
      <c r="AI2" s="11">
        <v>2021</v>
      </c>
      <c r="AJ2" s="11">
        <v>2020</v>
      </c>
      <c r="AL2" s="56" t="s">
        <v>85</v>
      </c>
      <c r="AM2" t="s">
        <v>86</v>
      </c>
      <c r="AN2" s="56" t="s">
        <v>100</v>
      </c>
      <c r="AO2" t="s">
        <v>86</v>
      </c>
      <c r="AP2" s="56" t="s">
        <v>98</v>
      </c>
      <c r="AQ2" t="s">
        <v>86</v>
      </c>
      <c r="AS2" s="56" t="s">
        <v>90</v>
      </c>
      <c r="AT2" t="s">
        <v>91</v>
      </c>
      <c r="AU2" t="s">
        <v>94</v>
      </c>
    </row>
    <row r="3" spans="1:49" x14ac:dyDescent="0.2">
      <c r="A3">
        <v>1</v>
      </c>
      <c r="B3" s="79" t="s">
        <v>46</v>
      </c>
      <c r="C3" s="5">
        <v>1447154</v>
      </c>
      <c r="D3" s="38">
        <v>0.10099999999999999</v>
      </c>
      <c r="E3" s="30">
        <v>9.2600000000000002E-2</v>
      </c>
      <c r="F3" s="26">
        <v>67622.143809609915</v>
      </c>
      <c r="G3" s="18">
        <v>2324.6263013359348</v>
      </c>
      <c r="H3" s="46">
        <v>10.1</v>
      </c>
      <c r="I3" s="46">
        <v>10.1</v>
      </c>
      <c r="J3" s="46">
        <v>7.25</v>
      </c>
      <c r="K3" s="10">
        <v>3.4550573055804708</v>
      </c>
      <c r="L3" s="4">
        <v>50</v>
      </c>
      <c r="M3">
        <v>39</v>
      </c>
      <c r="N3">
        <v>46</v>
      </c>
      <c r="O3">
        <v>35</v>
      </c>
      <c r="P3" s="1">
        <v>2.6949446983527667</v>
      </c>
      <c r="Q3" s="1">
        <v>3.1701334832944301</v>
      </c>
      <c r="R3" s="1">
        <v>2.4719748677846582</v>
      </c>
      <c r="S3" s="29">
        <v>2.8</v>
      </c>
      <c r="T3" s="29">
        <v>2.7</v>
      </c>
      <c r="U3" s="1">
        <v>2.4</v>
      </c>
      <c r="V3" s="1">
        <v>1.3</v>
      </c>
      <c r="W3" s="1">
        <v>1.4</v>
      </c>
      <c r="X3" s="1">
        <v>1.5</v>
      </c>
      <c r="Y3" s="1">
        <v>1.5</v>
      </c>
      <c r="Z3" s="1">
        <v>1.2</v>
      </c>
      <c r="AA3" s="29">
        <v>13.7</v>
      </c>
      <c r="AB3" s="29">
        <v>12.9</v>
      </c>
      <c r="AC3" s="28">
        <v>15.5</v>
      </c>
      <c r="AD3" s="1">
        <v>11.9</v>
      </c>
      <c r="AE3" s="28">
        <v>15.2</v>
      </c>
      <c r="AF3" s="1">
        <v>8.1999999999999993</v>
      </c>
      <c r="AG3" s="42">
        <v>92.9</v>
      </c>
      <c r="AH3" s="43">
        <v>93.3</v>
      </c>
      <c r="AI3" s="42">
        <v>35.299999999999997</v>
      </c>
      <c r="AJ3" s="42">
        <v>35.5</v>
      </c>
      <c r="AK3" s="39" t="s">
        <v>72</v>
      </c>
      <c r="AL3">
        <v>0</v>
      </c>
      <c r="AM3">
        <v>48</v>
      </c>
      <c r="AN3">
        <v>160</v>
      </c>
      <c r="AO3">
        <v>51</v>
      </c>
      <c r="AP3">
        <v>3234</v>
      </c>
      <c r="AQ3">
        <v>22</v>
      </c>
      <c r="AR3">
        <f>C3*AN3</f>
        <v>231544640</v>
      </c>
      <c r="AS3" s="82">
        <f>C3*D3</f>
        <v>146162.554</v>
      </c>
      <c r="AT3" s="84">
        <f>F3*C3</f>
        <v>97859655902.652222</v>
      </c>
      <c r="AU3" s="90">
        <f>(AA3/100000)*C3</f>
        <v>198.260098</v>
      </c>
      <c r="AV3">
        <f>(AG3/100)*C3</f>
        <v>1344406.0660000001</v>
      </c>
      <c r="AW3">
        <f>(AI3/100)*C3</f>
        <v>510845.36199999996</v>
      </c>
    </row>
    <row r="4" spans="1:49" x14ac:dyDescent="0.2">
      <c r="A4">
        <f>A3+1</f>
        <v>2</v>
      </c>
      <c r="B4" s="79" t="s">
        <v>48</v>
      </c>
      <c r="C4" s="5">
        <v>6989690</v>
      </c>
      <c r="D4" s="31">
        <v>7.9000000000000001E-2</v>
      </c>
      <c r="E4" s="30">
        <v>9.8500000000000004E-2</v>
      </c>
      <c r="F4" s="18">
        <v>86556.813975996818</v>
      </c>
      <c r="G4" s="18">
        <v>21259.296467722837</v>
      </c>
      <c r="H4" s="51">
        <v>13.5</v>
      </c>
      <c r="I4" s="51">
        <v>12</v>
      </c>
      <c r="J4" s="51">
        <v>8</v>
      </c>
      <c r="K4" s="10">
        <v>3.8342186849488313</v>
      </c>
      <c r="L4" s="4">
        <v>268</v>
      </c>
      <c r="M4">
        <v>160</v>
      </c>
      <c r="N4">
        <v>183</v>
      </c>
      <c r="O4">
        <v>157</v>
      </c>
      <c r="P4" s="1">
        <v>2.2890857820590038</v>
      </c>
      <c r="Q4" s="1">
        <v>2.6158817758663893</v>
      </c>
      <c r="R4" s="1">
        <v>2.2778372385184307</v>
      </c>
      <c r="S4" s="1">
        <v>2</v>
      </c>
      <c r="T4" s="29">
        <v>2.5</v>
      </c>
      <c r="U4" s="1">
        <v>2</v>
      </c>
      <c r="V4" s="1">
        <v>1.9</v>
      </c>
      <c r="W4" s="1">
        <v>2</v>
      </c>
      <c r="X4" s="1">
        <v>2</v>
      </c>
      <c r="Y4" s="1">
        <v>1.8</v>
      </c>
      <c r="Z4" s="29">
        <v>2.8</v>
      </c>
      <c r="AA4" s="1">
        <v>8</v>
      </c>
      <c r="AB4" s="1">
        <v>8.4</v>
      </c>
      <c r="AC4" s="1">
        <v>8.6999999999999993</v>
      </c>
      <c r="AD4" s="1">
        <v>9.9</v>
      </c>
      <c r="AE4" s="1">
        <v>9.5</v>
      </c>
      <c r="AF4" s="1">
        <v>7.2</v>
      </c>
      <c r="AG4" s="41">
        <v>91.1</v>
      </c>
      <c r="AH4" s="41">
        <v>91.3</v>
      </c>
      <c r="AI4" s="43">
        <v>46.6</v>
      </c>
      <c r="AJ4" s="43">
        <v>46.9</v>
      </c>
      <c r="AK4" t="s">
        <v>71</v>
      </c>
      <c r="AL4">
        <v>0.1</v>
      </c>
      <c r="AM4">
        <v>46</v>
      </c>
      <c r="AN4">
        <v>182</v>
      </c>
      <c r="AO4">
        <v>47</v>
      </c>
      <c r="AP4">
        <v>2977</v>
      </c>
      <c r="AQ4">
        <v>31</v>
      </c>
      <c r="AR4">
        <f t="shared" ref="AR4:AR52" si="1">C4*AN4</f>
        <v>1272123580</v>
      </c>
      <c r="AS4" s="82">
        <f t="shared" ref="AS4:AS53" si="2">C4*D4</f>
        <v>552185.51</v>
      </c>
      <c r="AT4" s="84">
        <f t="shared" ref="AT4:AT53" si="3">F4*C4</f>
        <v>605005297079.88525</v>
      </c>
      <c r="AU4" s="90">
        <f t="shared" ref="AU4:AU52" si="4">(AA4/100000)*C4</f>
        <v>559.17520000000002</v>
      </c>
      <c r="AV4">
        <f t="shared" ref="AV4:AV52" si="5">(AG4/100)*C4</f>
        <v>6367607.5899999999</v>
      </c>
      <c r="AW4">
        <f t="shared" ref="AW4:AW52" si="6">(AI4/100)*C4</f>
        <v>3257195.54</v>
      </c>
    </row>
    <row r="5" spans="1:49" x14ac:dyDescent="0.2">
      <c r="A5">
        <f t="shared" ref="A5:A53" si="7">A4+1</f>
        <v>3</v>
      </c>
      <c r="B5" s="79" t="s">
        <v>38</v>
      </c>
      <c r="C5" s="5">
        <v>9267961</v>
      </c>
      <c r="D5" s="31">
        <v>7.400000000000001E-2</v>
      </c>
      <c r="E5" s="30">
        <v>9.6699999999999994E-2</v>
      </c>
      <c r="F5" s="18">
        <v>71467.014328673453</v>
      </c>
      <c r="G5" s="18">
        <v>6169.4968203994722</v>
      </c>
      <c r="H5" s="51">
        <v>12</v>
      </c>
      <c r="I5" s="51">
        <v>8.85</v>
      </c>
      <c r="J5" s="51">
        <v>7.25</v>
      </c>
      <c r="K5" s="10">
        <v>4.779907899914555</v>
      </c>
      <c r="L5" s="4">
        <v>443</v>
      </c>
      <c r="M5">
        <v>409</v>
      </c>
      <c r="N5">
        <v>362</v>
      </c>
      <c r="O5">
        <v>287</v>
      </c>
      <c r="P5" s="29">
        <v>4.4130526660610681</v>
      </c>
      <c r="Q5" s="29">
        <v>3.9043587419724712</v>
      </c>
      <c r="R5" s="29">
        <v>3.2311851018723985</v>
      </c>
      <c r="S5" s="29">
        <v>3.2</v>
      </c>
      <c r="T5" s="29">
        <v>3.6</v>
      </c>
      <c r="U5" s="28">
        <v>4.2</v>
      </c>
      <c r="V5" s="28">
        <v>4.0999999999999996</v>
      </c>
      <c r="W5" s="28">
        <v>3.9</v>
      </c>
      <c r="X5" s="28">
        <v>4.5</v>
      </c>
      <c r="Y5" s="28">
        <v>4.4000000000000004</v>
      </c>
      <c r="Z5" s="28">
        <v>4.3</v>
      </c>
      <c r="AA5" s="1">
        <v>7.1</v>
      </c>
      <c r="AB5" s="1">
        <v>7.1</v>
      </c>
      <c r="AC5" s="1">
        <v>8</v>
      </c>
      <c r="AD5" s="1">
        <v>8.3000000000000007</v>
      </c>
      <c r="AE5" s="1">
        <v>8.3000000000000007</v>
      </c>
      <c r="AF5" s="1">
        <v>6.1</v>
      </c>
      <c r="AG5" s="41">
        <v>91</v>
      </c>
      <c r="AH5" s="41">
        <v>90.9</v>
      </c>
      <c r="AI5" s="43">
        <v>43.1</v>
      </c>
      <c r="AJ5" s="43">
        <v>43.1</v>
      </c>
      <c r="AK5" t="s">
        <v>73</v>
      </c>
      <c r="AL5">
        <v>0.3</v>
      </c>
      <c r="AM5">
        <v>35</v>
      </c>
      <c r="AN5">
        <v>204</v>
      </c>
      <c r="AO5">
        <v>42</v>
      </c>
      <c r="AP5">
        <v>2675</v>
      </c>
      <c r="AQ5">
        <v>43</v>
      </c>
      <c r="AR5">
        <f t="shared" si="1"/>
        <v>1890664044</v>
      </c>
      <c r="AS5" s="82">
        <f t="shared" si="2"/>
        <v>685829.11400000006</v>
      </c>
      <c r="AT5" s="84">
        <f t="shared" si="3"/>
        <v>662353501584.58679</v>
      </c>
      <c r="AU5" s="90">
        <f t="shared" si="4"/>
        <v>658.02523099999996</v>
      </c>
      <c r="AV5">
        <f t="shared" si="5"/>
        <v>8433844.5099999998</v>
      </c>
      <c r="AW5">
        <f t="shared" si="6"/>
        <v>3994491.1910000001</v>
      </c>
    </row>
    <row r="6" spans="1:49" x14ac:dyDescent="0.2">
      <c r="A6">
        <f t="shared" si="7"/>
        <v>4</v>
      </c>
      <c r="B6" s="79" t="s">
        <v>45</v>
      </c>
      <c r="C6" s="5">
        <v>1096985</v>
      </c>
      <c r="D6" s="37">
        <v>0.09</v>
      </c>
      <c r="E6" s="33">
        <v>0.1158</v>
      </c>
      <c r="F6" s="25">
        <v>58416.158420028674</v>
      </c>
      <c r="G6" s="18">
        <v>-6881.3590882453063</v>
      </c>
      <c r="H6" s="50">
        <v>11.5</v>
      </c>
      <c r="I6" s="50">
        <v>10.5</v>
      </c>
      <c r="J6" s="50">
        <v>7.4</v>
      </c>
      <c r="K6" s="10">
        <v>4.9225832623053183</v>
      </c>
      <c r="L6" s="4">
        <v>54</v>
      </c>
      <c r="M6">
        <v>40</v>
      </c>
      <c r="N6">
        <v>29</v>
      </c>
      <c r="O6">
        <v>23</v>
      </c>
      <c r="P6" s="29">
        <v>3.6463579720780137</v>
      </c>
      <c r="Q6" s="1">
        <v>2.6451527575717497</v>
      </c>
      <c r="R6" s="1">
        <v>2.1711201375168616</v>
      </c>
      <c r="S6" s="1">
        <v>1.5</v>
      </c>
      <c r="T6" s="1">
        <v>2</v>
      </c>
      <c r="U6" s="29">
        <v>2.7</v>
      </c>
      <c r="V6" s="29">
        <v>2.7</v>
      </c>
      <c r="W6" s="29">
        <v>2.5</v>
      </c>
      <c r="X6" s="29">
        <v>2.9</v>
      </c>
      <c r="Y6" s="29">
        <v>3.4</v>
      </c>
      <c r="Z6" s="1">
        <v>1.3</v>
      </c>
      <c r="AA6" s="1">
        <v>10.3</v>
      </c>
      <c r="AB6" s="1">
        <v>8.5</v>
      </c>
      <c r="AC6" s="1">
        <v>10.7</v>
      </c>
      <c r="AD6" s="1">
        <v>9.5</v>
      </c>
      <c r="AE6" s="1">
        <v>11.8</v>
      </c>
      <c r="AF6" s="1">
        <v>6.3</v>
      </c>
      <c r="AG6" s="44">
        <v>89.1</v>
      </c>
      <c r="AH6" s="44">
        <v>90.1</v>
      </c>
      <c r="AI6" s="42">
        <v>36.5</v>
      </c>
      <c r="AJ6" s="42">
        <v>38</v>
      </c>
      <c r="AK6" s="39" t="s">
        <v>72</v>
      </c>
      <c r="AL6">
        <v>0</v>
      </c>
      <c r="AM6">
        <v>49</v>
      </c>
      <c r="AN6">
        <v>160</v>
      </c>
      <c r="AO6">
        <v>50</v>
      </c>
      <c r="AP6">
        <v>2865</v>
      </c>
      <c r="AQ6">
        <v>38</v>
      </c>
      <c r="AR6">
        <f t="shared" si="1"/>
        <v>175517600</v>
      </c>
      <c r="AS6" s="82">
        <f t="shared" si="2"/>
        <v>98728.65</v>
      </c>
      <c r="AT6" s="84">
        <f t="shared" si="3"/>
        <v>64081649544.395157</v>
      </c>
      <c r="AU6" s="90">
        <f t="shared" si="4"/>
        <v>112.98945500000001</v>
      </c>
      <c r="AV6">
        <f t="shared" si="5"/>
        <v>977413.63499999989</v>
      </c>
      <c r="AW6">
        <f t="shared" si="6"/>
        <v>400399.52499999997</v>
      </c>
    </row>
    <row r="7" spans="1:49" x14ac:dyDescent="0.2">
      <c r="A7">
        <f t="shared" si="7"/>
        <v>5</v>
      </c>
      <c r="B7" s="79" t="s">
        <v>34</v>
      </c>
      <c r="C7" s="5">
        <v>19857492</v>
      </c>
      <c r="D7" s="35">
        <v>0.12300000000000001</v>
      </c>
      <c r="E7" s="32">
        <v>0.1358</v>
      </c>
      <c r="F7" s="18">
        <v>91102.12263965451</v>
      </c>
      <c r="G7" s="18">
        <v>25804.605131380529</v>
      </c>
      <c r="H7" s="51">
        <v>12.5</v>
      </c>
      <c r="I7" s="51">
        <v>11.1</v>
      </c>
      <c r="J7" s="51">
        <v>7.25</v>
      </c>
      <c r="K7" s="10">
        <v>5.2977485777156552</v>
      </c>
      <c r="L7" s="4">
        <v>1052</v>
      </c>
      <c r="M7">
        <v>918</v>
      </c>
      <c r="N7">
        <v>875</v>
      </c>
      <c r="O7">
        <v>601</v>
      </c>
      <c r="P7" s="29">
        <v>4.6229402988051058</v>
      </c>
      <c r="Q7" s="29">
        <v>4.3514378344142139</v>
      </c>
      <c r="R7" s="29">
        <v>3.0894086691891527</v>
      </c>
      <c r="S7" s="29">
        <v>2.9</v>
      </c>
      <c r="T7" s="29">
        <v>2.8</v>
      </c>
      <c r="U7" s="29">
        <v>3.2</v>
      </c>
      <c r="V7" s="29">
        <v>3.1</v>
      </c>
      <c r="W7" s="29">
        <v>3.1</v>
      </c>
      <c r="X7" s="28">
        <v>3.3</v>
      </c>
      <c r="Y7" s="28">
        <v>3.5</v>
      </c>
      <c r="Z7" s="28">
        <v>4</v>
      </c>
      <c r="AA7" s="1">
        <v>7.9</v>
      </c>
      <c r="AB7" s="1">
        <v>8</v>
      </c>
      <c r="AC7" s="1">
        <v>8.3000000000000007</v>
      </c>
      <c r="AD7" s="1">
        <v>8.3000000000000007</v>
      </c>
      <c r="AE7" s="1">
        <v>8.1</v>
      </c>
      <c r="AF7" s="1">
        <v>6</v>
      </c>
      <c r="AG7" s="15">
        <v>88</v>
      </c>
      <c r="AH7" s="15">
        <v>87.8</v>
      </c>
      <c r="AI7" s="43">
        <v>39.9</v>
      </c>
      <c r="AJ7" s="43">
        <v>39.5</v>
      </c>
      <c r="AK7" s="39" t="s">
        <v>72</v>
      </c>
      <c r="AL7">
        <v>0.9</v>
      </c>
      <c r="AM7">
        <v>17</v>
      </c>
      <c r="AN7">
        <v>166</v>
      </c>
      <c r="AO7">
        <v>49</v>
      </c>
      <c r="AP7">
        <v>2380</v>
      </c>
      <c r="AQ7">
        <v>51</v>
      </c>
      <c r="AR7">
        <f t="shared" si="1"/>
        <v>3296343672</v>
      </c>
      <c r="AS7" s="82">
        <f t="shared" si="2"/>
        <v>2442471.5160000003</v>
      </c>
      <c r="AT7" s="84">
        <f t="shared" si="3"/>
        <v>1809059671499.9583</v>
      </c>
      <c r="AU7" s="90">
        <f t="shared" si="4"/>
        <v>1568.7418680000003</v>
      </c>
      <c r="AV7">
        <f t="shared" si="5"/>
        <v>17474592.960000001</v>
      </c>
      <c r="AW7">
        <f t="shared" si="6"/>
        <v>7923139.3079999993</v>
      </c>
    </row>
    <row r="8" spans="1:49" x14ac:dyDescent="0.2">
      <c r="A8">
        <f t="shared" si="7"/>
        <v>6</v>
      </c>
      <c r="B8" s="79" t="s">
        <v>36</v>
      </c>
      <c r="C8" s="5">
        <v>3623355</v>
      </c>
      <c r="D8" s="37">
        <v>9.1999999999999998E-2</v>
      </c>
      <c r="E8" s="30">
        <v>9.7799999999999998E-2</v>
      </c>
      <c r="F8" s="18">
        <v>80729.040887872427</v>
      </c>
      <c r="G8" s="18">
        <v>15431.523379598446</v>
      </c>
      <c r="H8" s="51">
        <v>12</v>
      </c>
      <c r="I8" s="51">
        <v>11</v>
      </c>
      <c r="J8" s="51">
        <v>8.25</v>
      </c>
      <c r="K8" s="10">
        <v>6.0441220912662441</v>
      </c>
      <c r="L8" s="4">
        <v>219</v>
      </c>
      <c r="M8">
        <v>160</v>
      </c>
      <c r="N8">
        <v>152</v>
      </c>
      <c r="O8">
        <v>106</v>
      </c>
      <c r="P8" s="29">
        <v>4.4157969616557029</v>
      </c>
      <c r="Q8" s="29">
        <v>4.2253184416803204</v>
      </c>
      <c r="R8" s="29">
        <v>2.9731126834950454</v>
      </c>
      <c r="S8" s="29">
        <v>2.4</v>
      </c>
      <c r="T8" s="29">
        <v>2.9</v>
      </c>
      <c r="U8" s="1">
        <v>2.2000000000000002</v>
      </c>
      <c r="V8" s="29">
        <v>3.3</v>
      </c>
      <c r="W8" s="29">
        <v>2.5</v>
      </c>
      <c r="X8" s="29">
        <v>2.4</v>
      </c>
      <c r="Y8" s="29">
        <v>3.3</v>
      </c>
      <c r="Z8" s="28">
        <v>3.6</v>
      </c>
      <c r="AA8" s="1">
        <v>10</v>
      </c>
      <c r="AB8" s="1">
        <v>9.3000000000000007</v>
      </c>
      <c r="AC8" s="1">
        <v>11.4</v>
      </c>
      <c r="AD8" s="1">
        <v>10.6</v>
      </c>
      <c r="AE8" s="1">
        <v>10.5</v>
      </c>
      <c r="AF8" s="1">
        <v>8.1</v>
      </c>
      <c r="AG8" s="41">
        <v>91.1</v>
      </c>
      <c r="AH8" s="41">
        <v>91.6</v>
      </c>
      <c r="AI8" s="43">
        <v>42.1</v>
      </c>
      <c r="AJ8" s="43">
        <v>42.4</v>
      </c>
      <c r="AK8" s="39" t="s">
        <v>72</v>
      </c>
      <c r="AL8">
        <v>0.2</v>
      </c>
      <c r="AM8">
        <v>41</v>
      </c>
      <c r="AN8">
        <v>185</v>
      </c>
      <c r="AO8">
        <v>46</v>
      </c>
      <c r="AP8">
        <v>3205</v>
      </c>
      <c r="AQ8">
        <v>25</v>
      </c>
      <c r="AR8">
        <f t="shared" si="1"/>
        <v>670320675</v>
      </c>
      <c r="AS8" s="82">
        <f t="shared" si="2"/>
        <v>333348.65999999997</v>
      </c>
      <c r="AT8" s="84">
        <f t="shared" si="3"/>
        <v>292509973946.27698</v>
      </c>
      <c r="AU8" s="90">
        <f t="shared" si="4"/>
        <v>362.33550000000002</v>
      </c>
      <c r="AV8">
        <f t="shared" si="5"/>
        <v>3300876.4049999998</v>
      </c>
      <c r="AW8">
        <f t="shared" si="6"/>
        <v>1525432.4550000001</v>
      </c>
    </row>
    <row r="9" spans="1:49" x14ac:dyDescent="0.2">
      <c r="A9">
        <f t="shared" si="7"/>
        <v>7</v>
      </c>
      <c r="B9" s="79" t="s">
        <v>28</v>
      </c>
      <c r="C9" s="5">
        <v>39142991</v>
      </c>
      <c r="D9" s="36">
        <v>0.11</v>
      </c>
      <c r="E9" s="33">
        <v>0.1258</v>
      </c>
      <c r="F9" s="18">
        <v>79286.872824138496</v>
      </c>
      <c r="G9" s="18">
        <v>13989.355315864515</v>
      </c>
      <c r="H9" s="51">
        <v>14</v>
      </c>
      <c r="I9" s="51">
        <v>11</v>
      </c>
      <c r="J9" s="51">
        <v>8</v>
      </c>
      <c r="K9" s="10">
        <v>8.8112837365953975</v>
      </c>
      <c r="L9" s="5">
        <v>3449</v>
      </c>
      <c r="M9">
        <v>2495</v>
      </c>
      <c r="N9">
        <v>2368</v>
      </c>
      <c r="O9">
        <v>1794</v>
      </c>
      <c r="P9" s="28">
        <v>6.3740657937969019</v>
      </c>
      <c r="Q9" s="28">
        <v>5.9946858426405596</v>
      </c>
      <c r="R9" s="28">
        <v>4.5403671668890917</v>
      </c>
      <c r="S9" s="28">
        <v>4.4000000000000004</v>
      </c>
      <c r="T9" s="28">
        <v>4.5999999999999996</v>
      </c>
      <c r="U9" s="28">
        <v>4.9000000000000004</v>
      </c>
      <c r="V9" s="28">
        <v>4.8</v>
      </c>
      <c r="W9" s="28">
        <v>4.4000000000000004</v>
      </c>
      <c r="X9" s="27">
        <v>4.5999999999999996</v>
      </c>
      <c r="Y9" s="27">
        <v>5</v>
      </c>
      <c r="Z9" s="27">
        <v>4.8</v>
      </c>
      <c r="AA9" s="1">
        <v>10.1</v>
      </c>
      <c r="AB9" s="1">
        <v>10</v>
      </c>
      <c r="AC9" s="1">
        <v>10.7</v>
      </c>
      <c r="AD9" s="1">
        <v>10.9</v>
      </c>
      <c r="AE9" s="1">
        <v>10.5</v>
      </c>
      <c r="AF9" s="1">
        <v>9.1</v>
      </c>
      <c r="AG9" s="15">
        <v>84.4</v>
      </c>
      <c r="AH9" s="15">
        <v>84.4</v>
      </c>
      <c r="AI9" s="42">
        <v>36.200000000000003</v>
      </c>
      <c r="AJ9" s="42">
        <v>36.9</v>
      </c>
      <c r="AK9" s="39" t="s">
        <v>72</v>
      </c>
      <c r="AL9">
        <v>2.2999999999999998</v>
      </c>
      <c r="AM9">
        <v>11</v>
      </c>
      <c r="AN9">
        <v>175</v>
      </c>
      <c r="AO9">
        <v>48</v>
      </c>
      <c r="AP9">
        <v>2898</v>
      </c>
      <c r="AQ9">
        <v>34</v>
      </c>
      <c r="AR9">
        <f t="shared" si="1"/>
        <v>6850023425</v>
      </c>
      <c r="AS9" s="82">
        <f t="shared" si="2"/>
        <v>4305729.01</v>
      </c>
      <c r="AT9" s="84">
        <f t="shared" si="3"/>
        <v>3103525349373.3979</v>
      </c>
      <c r="AU9" s="90">
        <f t="shared" si="4"/>
        <v>3953.4420909999999</v>
      </c>
      <c r="AV9">
        <f t="shared" si="5"/>
        <v>33036684.404000003</v>
      </c>
      <c r="AW9">
        <f t="shared" si="6"/>
        <v>14169762.742000002</v>
      </c>
    </row>
    <row r="10" spans="1:49" x14ac:dyDescent="0.2">
      <c r="A10">
        <f t="shared" si="7"/>
        <v>8</v>
      </c>
      <c r="B10" s="79" t="s">
        <v>42</v>
      </c>
      <c r="C10" s="5">
        <v>5711471</v>
      </c>
      <c r="D10" s="31">
        <v>7.0000000000000007E-2</v>
      </c>
      <c r="E10" s="30">
        <v>9.3299999999999994E-2</v>
      </c>
      <c r="F10" s="26">
        <v>68050.007518221042</v>
      </c>
      <c r="G10" s="9">
        <v>2752.4900099470615</v>
      </c>
      <c r="H10" s="46">
        <v>10.08</v>
      </c>
      <c r="I10" s="46">
        <v>9.86</v>
      </c>
      <c r="J10" s="46">
        <v>7.25</v>
      </c>
      <c r="K10" s="10">
        <v>8.9819242713479586</v>
      </c>
      <c r="L10" s="4">
        <v>513</v>
      </c>
      <c r="M10">
        <v>232</v>
      </c>
      <c r="N10">
        <v>198</v>
      </c>
      <c r="O10">
        <v>154</v>
      </c>
      <c r="P10" s="29">
        <v>4.0620008400637948</v>
      </c>
      <c r="Q10" s="1">
        <v>3.4676905811218925</v>
      </c>
      <c r="R10" s="1">
        <v>2.7306746255784065</v>
      </c>
      <c r="S10" s="1">
        <v>1.9</v>
      </c>
      <c r="T10" s="1">
        <v>2</v>
      </c>
      <c r="U10" s="1">
        <v>1.8</v>
      </c>
      <c r="V10" s="1">
        <v>2.4</v>
      </c>
      <c r="W10" s="1">
        <v>1.6</v>
      </c>
      <c r="X10" s="1">
        <v>2.1</v>
      </c>
      <c r="Y10" s="1">
        <v>1.8</v>
      </c>
      <c r="Z10" s="1">
        <v>1.4</v>
      </c>
      <c r="AA10" s="29">
        <v>13.9</v>
      </c>
      <c r="AB10" s="29">
        <v>13.1</v>
      </c>
      <c r="AC10" s="29">
        <v>14.4</v>
      </c>
      <c r="AD10" s="29">
        <v>13.1</v>
      </c>
      <c r="AE10" s="29">
        <v>13.8</v>
      </c>
      <c r="AF10" s="29">
        <v>10.5</v>
      </c>
      <c r="AG10" s="43">
        <v>94.1</v>
      </c>
      <c r="AH10" s="43">
        <v>93.8</v>
      </c>
      <c r="AI10" s="42">
        <v>38.9</v>
      </c>
      <c r="AJ10" s="42">
        <v>37.9</v>
      </c>
      <c r="AK10" s="39" t="s">
        <v>72</v>
      </c>
      <c r="AL10">
        <v>0.5</v>
      </c>
      <c r="AM10">
        <v>31</v>
      </c>
      <c r="AN10">
        <v>303</v>
      </c>
      <c r="AO10">
        <v>19</v>
      </c>
      <c r="AP10">
        <v>3092</v>
      </c>
      <c r="AQ10">
        <v>29</v>
      </c>
      <c r="AR10">
        <f t="shared" si="1"/>
        <v>1730575713</v>
      </c>
      <c r="AS10" s="82">
        <f t="shared" si="2"/>
        <v>399802.97000000003</v>
      </c>
      <c r="AT10" s="84">
        <f t="shared" si="3"/>
        <v>388665644490.10144</v>
      </c>
      <c r="AU10" s="90">
        <f t="shared" si="4"/>
        <v>793.89446899999996</v>
      </c>
      <c r="AV10">
        <f t="shared" si="5"/>
        <v>5374494.2110000001</v>
      </c>
      <c r="AW10">
        <f t="shared" si="6"/>
        <v>2221762.219</v>
      </c>
    </row>
    <row r="11" spans="1:49" x14ac:dyDescent="0.2">
      <c r="A11">
        <f t="shared" si="7"/>
        <v>9</v>
      </c>
      <c r="B11" s="79" t="s">
        <v>52</v>
      </c>
      <c r="C11" s="5">
        <v>1387505</v>
      </c>
      <c r="D11" s="31">
        <v>5.5999999999999994E-2</v>
      </c>
      <c r="E11" s="30">
        <v>7.4200000000000002E-2</v>
      </c>
      <c r="F11" s="26">
        <v>64450.533973763544</v>
      </c>
      <c r="G11" s="9">
        <v>-846.98353451043658</v>
      </c>
      <c r="H11" s="23">
        <v>7.25</v>
      </c>
      <c r="I11" s="23">
        <v>7.25</v>
      </c>
      <c r="J11" s="23">
        <v>7.25</v>
      </c>
      <c r="K11" s="10">
        <v>9.2251919812901573</v>
      </c>
      <c r="L11" s="4">
        <v>128</v>
      </c>
      <c r="M11">
        <v>15</v>
      </c>
      <c r="N11">
        <v>14</v>
      </c>
      <c r="O11">
        <v>38</v>
      </c>
      <c r="P11" s="1">
        <v>1.0810771853074403</v>
      </c>
      <c r="Q11" s="1">
        <v>1.0155325706683727</v>
      </c>
      <c r="R11" s="29">
        <v>2.7947115232575159</v>
      </c>
      <c r="S11" s="1">
        <v>1.6</v>
      </c>
      <c r="T11" s="1">
        <v>1</v>
      </c>
      <c r="U11" s="1">
        <v>1.4</v>
      </c>
      <c r="V11" s="1">
        <v>1.1000000000000001</v>
      </c>
      <c r="W11" s="1">
        <v>1.2</v>
      </c>
      <c r="X11" s="1">
        <v>1.7</v>
      </c>
      <c r="Y11" s="1">
        <v>1.1000000000000001</v>
      </c>
      <c r="Z11" s="1">
        <v>1.3</v>
      </c>
      <c r="AA11" s="28">
        <v>15.1</v>
      </c>
      <c r="AB11" s="28">
        <v>16.399999999999999</v>
      </c>
      <c r="AC11" s="27">
        <v>17.5</v>
      </c>
      <c r="AD11" s="27">
        <v>19.399999999999999</v>
      </c>
      <c r="AE11" s="27">
        <v>18.899999999999999</v>
      </c>
      <c r="AF11" s="28">
        <v>12</v>
      </c>
      <c r="AG11" s="43">
        <v>94.4</v>
      </c>
      <c r="AH11" s="43">
        <v>94.1</v>
      </c>
      <c r="AI11" s="43">
        <v>40.200000000000003</v>
      </c>
      <c r="AJ11" s="43">
        <v>40.200000000000003</v>
      </c>
      <c r="AK11" t="s">
        <v>71</v>
      </c>
      <c r="AL11">
        <v>0.2</v>
      </c>
      <c r="AM11">
        <v>43</v>
      </c>
      <c r="AN11">
        <v>215</v>
      </c>
      <c r="AO11">
        <v>39</v>
      </c>
      <c r="AP11">
        <v>3354</v>
      </c>
      <c r="AQ11">
        <v>19</v>
      </c>
      <c r="AR11">
        <f t="shared" si="1"/>
        <v>298313575</v>
      </c>
      <c r="AS11" s="82">
        <f t="shared" si="2"/>
        <v>77700.28</v>
      </c>
      <c r="AT11" s="84">
        <f t="shared" si="3"/>
        <v>89425438141.266785</v>
      </c>
      <c r="AU11" s="90">
        <f t="shared" si="4"/>
        <v>209.51325499999999</v>
      </c>
      <c r="AV11">
        <f t="shared" si="5"/>
        <v>1309804.72</v>
      </c>
      <c r="AW11">
        <f t="shared" si="6"/>
        <v>557777.01</v>
      </c>
    </row>
    <row r="12" spans="1:49" x14ac:dyDescent="0.2">
      <c r="A12">
        <f t="shared" si="7"/>
        <v>10</v>
      </c>
      <c r="B12" s="78" t="s">
        <v>39</v>
      </c>
      <c r="C12" s="5">
        <v>1963554</v>
      </c>
      <c r="D12" s="31">
        <v>8.4000000000000005E-2</v>
      </c>
      <c r="E12" s="34">
        <v>0.1037</v>
      </c>
      <c r="F12" s="26">
        <v>67210.123200483038</v>
      </c>
      <c r="G12" s="9">
        <v>1912.6056922090575</v>
      </c>
      <c r="H12" s="48">
        <v>9</v>
      </c>
      <c r="I12" s="48">
        <v>9</v>
      </c>
      <c r="J12" s="48">
        <v>7.25</v>
      </c>
      <c r="K12" s="10">
        <v>10.032828228813672</v>
      </c>
      <c r="L12" s="4">
        <v>197</v>
      </c>
      <c r="M12">
        <v>70</v>
      </c>
      <c r="N12">
        <v>76</v>
      </c>
      <c r="O12">
        <v>58</v>
      </c>
      <c r="P12" s="29">
        <v>3.5649643452637414</v>
      </c>
      <c r="Q12" s="29">
        <v>3.8723312759025847</v>
      </c>
      <c r="R12" s="29">
        <v>2.9983333402260537</v>
      </c>
      <c r="S12" s="29">
        <v>2.2999999999999998</v>
      </c>
      <c r="T12" s="1">
        <v>2.2000000000000002</v>
      </c>
      <c r="U12" s="29">
        <v>2.6</v>
      </c>
      <c r="V12" s="29">
        <v>3.3</v>
      </c>
      <c r="W12" s="29">
        <v>2.8</v>
      </c>
      <c r="X12" s="29">
        <v>3.1</v>
      </c>
      <c r="Y12" s="29">
        <v>2.8</v>
      </c>
      <c r="Z12" s="28">
        <v>3.6</v>
      </c>
      <c r="AA12" s="29">
        <v>15</v>
      </c>
      <c r="AB12" s="28">
        <v>14.9</v>
      </c>
      <c r="AC12" s="28">
        <v>16.100000000000001</v>
      </c>
      <c r="AD12" s="29">
        <v>13.4</v>
      </c>
      <c r="AE12" s="29">
        <v>14.7</v>
      </c>
      <c r="AF12" s="29">
        <v>10.9</v>
      </c>
      <c r="AG12" s="42">
        <v>92.2</v>
      </c>
      <c r="AH12" s="42">
        <v>91.9</v>
      </c>
      <c r="AI12" s="41">
        <v>34.4</v>
      </c>
      <c r="AJ12" s="41">
        <v>33.299999999999997</v>
      </c>
      <c r="AK12" s="16" t="s">
        <v>67</v>
      </c>
      <c r="AL12">
        <v>0.4</v>
      </c>
      <c r="AM12">
        <v>34</v>
      </c>
      <c r="AN12">
        <v>440</v>
      </c>
      <c r="AO12">
        <v>9</v>
      </c>
      <c r="AP12">
        <v>3894</v>
      </c>
      <c r="AQ12">
        <v>8</v>
      </c>
      <c r="AR12">
        <f t="shared" si="1"/>
        <v>863963760</v>
      </c>
      <c r="AS12" s="82">
        <f t="shared" si="2"/>
        <v>164938.53600000002</v>
      </c>
      <c r="AT12" s="84">
        <f t="shared" si="3"/>
        <v>131970706250.80127</v>
      </c>
      <c r="AU12" s="90">
        <f t="shared" si="4"/>
        <v>294.53309999999999</v>
      </c>
      <c r="AV12">
        <f t="shared" si="5"/>
        <v>1810396.7880000002</v>
      </c>
      <c r="AW12">
        <f t="shared" si="6"/>
        <v>675462.576</v>
      </c>
    </row>
    <row r="13" spans="1:49" x14ac:dyDescent="0.2">
      <c r="A13">
        <f t="shared" si="7"/>
        <v>11</v>
      </c>
      <c r="B13" s="88" t="s">
        <v>40</v>
      </c>
      <c r="C13" s="5">
        <v>3197689</v>
      </c>
      <c r="D13" s="36">
        <v>9.5000000000000001E-2</v>
      </c>
      <c r="E13" s="34">
        <v>0.1111</v>
      </c>
      <c r="F13" s="25">
        <v>61696.91956121417</v>
      </c>
      <c r="G13" s="9">
        <v>-3600.5979470598104</v>
      </c>
      <c r="H13" s="47">
        <v>7.25</v>
      </c>
      <c r="I13" s="47">
        <v>7.25</v>
      </c>
      <c r="J13" s="47">
        <v>7.25</v>
      </c>
      <c r="K13" s="22">
        <v>10.976677219079154</v>
      </c>
      <c r="L13" s="4">
        <v>351</v>
      </c>
      <c r="M13">
        <v>94</v>
      </c>
      <c r="N13">
        <v>106</v>
      </c>
      <c r="O13">
        <v>80</v>
      </c>
      <c r="P13" s="1">
        <v>2.9396229589556708</v>
      </c>
      <c r="Q13" s="1">
        <v>3.3222893331632486</v>
      </c>
      <c r="R13" s="1">
        <v>2.5356014288114048</v>
      </c>
      <c r="S13" s="29">
        <v>2.2000000000000002</v>
      </c>
      <c r="T13" s="29">
        <v>3.1</v>
      </c>
      <c r="U13" s="1">
        <v>2.2999999999999998</v>
      </c>
      <c r="V13" s="1">
        <v>2.2999999999999998</v>
      </c>
      <c r="W13" s="1">
        <v>1.9</v>
      </c>
      <c r="X13" s="1">
        <v>1.4</v>
      </c>
      <c r="Y13" s="1">
        <v>1.6</v>
      </c>
      <c r="Z13" s="1">
        <v>1.5</v>
      </c>
      <c r="AA13" s="28">
        <v>17.5</v>
      </c>
      <c r="AB13" s="27">
        <v>18</v>
      </c>
      <c r="AC13" s="28">
        <v>16.7</v>
      </c>
      <c r="AD13" s="28">
        <v>15.5</v>
      </c>
      <c r="AE13" s="29">
        <v>15</v>
      </c>
      <c r="AF13" s="29">
        <v>11.2</v>
      </c>
      <c r="AG13" s="43">
        <v>93.3</v>
      </c>
      <c r="AH13" s="42">
        <v>93.1</v>
      </c>
      <c r="AI13" s="44">
        <v>30.5</v>
      </c>
      <c r="AJ13" s="44">
        <v>29.5</v>
      </c>
      <c r="AK13" t="s">
        <v>70</v>
      </c>
      <c r="AL13">
        <v>1</v>
      </c>
      <c r="AM13">
        <v>16</v>
      </c>
      <c r="AN13">
        <v>479</v>
      </c>
      <c r="AO13">
        <v>5</v>
      </c>
      <c r="AP13">
        <v>3981</v>
      </c>
      <c r="AQ13">
        <v>7</v>
      </c>
      <c r="AR13">
        <f t="shared" si="1"/>
        <v>1531693031</v>
      </c>
      <c r="AS13" s="82">
        <f t="shared" si="2"/>
        <v>303780.45500000002</v>
      </c>
      <c r="AT13" s="84">
        <f t="shared" si="3"/>
        <v>197287561014.77939</v>
      </c>
      <c r="AU13" s="90">
        <f t="shared" si="4"/>
        <v>559.59557499999994</v>
      </c>
      <c r="AV13">
        <f t="shared" si="5"/>
        <v>2983443.8369999998</v>
      </c>
      <c r="AW13">
        <f t="shared" si="6"/>
        <v>975295.14500000002</v>
      </c>
    </row>
    <row r="14" spans="1:49" x14ac:dyDescent="0.2">
      <c r="A14">
        <f t="shared" si="7"/>
        <v>12</v>
      </c>
      <c r="B14" s="79" t="s">
        <v>51</v>
      </c>
      <c r="C14" s="5">
        <v>1377238</v>
      </c>
      <c r="D14" s="37">
        <v>9.1999999999999998E-2</v>
      </c>
      <c r="E14" s="34">
        <v>0.11070000000000001</v>
      </c>
      <c r="F14" s="23">
        <v>50376.800683225571</v>
      </c>
      <c r="G14" s="9">
        <v>-14920.71682504841</v>
      </c>
      <c r="H14" s="51">
        <v>12.15</v>
      </c>
      <c r="I14" s="51">
        <v>11</v>
      </c>
      <c r="J14" s="51">
        <v>7.5</v>
      </c>
      <c r="K14" s="22">
        <v>11.109191004023995</v>
      </c>
      <c r="L14" s="4">
        <v>153</v>
      </c>
      <c r="M14">
        <v>20</v>
      </c>
      <c r="N14">
        <v>21</v>
      </c>
      <c r="O14">
        <v>23</v>
      </c>
      <c r="P14" s="1">
        <v>1.4521818305913718</v>
      </c>
      <c r="Q14" s="1">
        <v>1.5400896332166532</v>
      </c>
      <c r="R14" s="1">
        <v>1.7110396276777771</v>
      </c>
      <c r="S14" s="1">
        <v>1.7</v>
      </c>
      <c r="T14" s="1">
        <v>1.7</v>
      </c>
      <c r="U14" s="1">
        <v>1.5</v>
      </c>
      <c r="V14" s="1">
        <v>1.7</v>
      </c>
      <c r="W14" s="1">
        <v>1.6</v>
      </c>
      <c r="X14" s="1">
        <v>1.8</v>
      </c>
      <c r="Y14" s="1">
        <v>2</v>
      </c>
      <c r="Z14" s="1">
        <v>2</v>
      </c>
      <c r="AA14" s="27">
        <v>19.5</v>
      </c>
      <c r="AB14" s="28">
        <v>16.399999999999999</v>
      </c>
      <c r="AC14" s="27">
        <v>19.399999999999999</v>
      </c>
      <c r="AD14" s="27">
        <v>18.5</v>
      </c>
      <c r="AE14" s="27">
        <v>18.899999999999999</v>
      </c>
      <c r="AF14" s="28">
        <v>12.4</v>
      </c>
      <c r="AG14" s="43">
        <v>94.5</v>
      </c>
      <c r="AH14" s="43">
        <v>93.6</v>
      </c>
      <c r="AI14" s="42">
        <v>36</v>
      </c>
      <c r="AJ14" s="41">
        <v>33.5</v>
      </c>
      <c r="AK14" s="39" t="s">
        <v>72</v>
      </c>
      <c r="AL14">
        <v>0.1</v>
      </c>
      <c r="AM14">
        <v>44</v>
      </c>
      <c r="AN14">
        <v>268</v>
      </c>
      <c r="AO14">
        <v>28</v>
      </c>
      <c r="AP14">
        <v>3586</v>
      </c>
      <c r="AQ14">
        <v>13</v>
      </c>
      <c r="AR14">
        <f t="shared" si="1"/>
        <v>369099784</v>
      </c>
      <c r="AS14" s="82">
        <f t="shared" si="2"/>
        <v>126705.89599999999</v>
      </c>
      <c r="AT14" s="84">
        <f t="shared" si="3"/>
        <v>69380844219.364212</v>
      </c>
      <c r="AU14" s="90">
        <f t="shared" si="4"/>
        <v>268.56141000000002</v>
      </c>
      <c r="AV14">
        <f t="shared" si="5"/>
        <v>1301489.9099999999</v>
      </c>
      <c r="AW14">
        <f t="shared" si="6"/>
        <v>495805.68</v>
      </c>
    </row>
    <row r="15" spans="1:49" x14ac:dyDescent="0.2">
      <c r="A15">
        <f t="shared" si="7"/>
        <v>13</v>
      </c>
      <c r="B15" s="79" t="s">
        <v>37</v>
      </c>
      <c r="C15" s="5">
        <v>7740745</v>
      </c>
      <c r="D15" s="31">
        <v>7.5999999999999998E-2</v>
      </c>
      <c r="E15" s="34">
        <v>0.1019</v>
      </c>
      <c r="F15" s="18">
        <v>80499.68660098048</v>
      </c>
      <c r="G15" s="9">
        <v>15202.169092706499</v>
      </c>
      <c r="H15" s="51">
        <v>13.69</v>
      </c>
      <c r="I15" s="51">
        <v>12</v>
      </c>
      <c r="J15" s="51">
        <v>8.67</v>
      </c>
      <c r="K15" s="22">
        <v>11.16171634642402</v>
      </c>
      <c r="L15" s="4">
        <v>864</v>
      </c>
      <c r="M15">
        <v>346</v>
      </c>
      <c r="N15">
        <v>322</v>
      </c>
      <c r="O15">
        <v>241</v>
      </c>
      <c r="P15" s="29">
        <v>4.4698539998411011</v>
      </c>
      <c r="Q15" s="29">
        <v>4.1688077119317626</v>
      </c>
      <c r="R15" s="29">
        <v>3.1648507733463886</v>
      </c>
      <c r="S15" s="29">
        <v>3.1</v>
      </c>
      <c r="T15" s="29">
        <v>3</v>
      </c>
      <c r="U15" s="29">
        <v>2.9</v>
      </c>
      <c r="V15" s="29">
        <v>2.5</v>
      </c>
      <c r="W15" s="29">
        <v>2.2999999999999998</v>
      </c>
      <c r="X15" s="29">
        <v>3.1</v>
      </c>
      <c r="Y15" s="29">
        <v>2.4</v>
      </c>
      <c r="Z15" s="29">
        <v>2.2999999999999998</v>
      </c>
      <c r="AA15" s="28">
        <v>15.3</v>
      </c>
      <c r="AB15" s="28">
        <v>15.2</v>
      </c>
      <c r="AC15" s="28">
        <v>15.9</v>
      </c>
      <c r="AD15" s="28">
        <v>15.9</v>
      </c>
      <c r="AE15" s="28">
        <v>16.899999999999999</v>
      </c>
      <c r="AF15" s="27">
        <v>12.8</v>
      </c>
      <c r="AG15" s="42">
        <v>92.3</v>
      </c>
      <c r="AH15" s="42">
        <v>92.1</v>
      </c>
      <c r="AI15" s="43">
        <v>39</v>
      </c>
      <c r="AJ15" s="43">
        <v>38.4</v>
      </c>
      <c r="AK15" s="39" t="s">
        <v>72</v>
      </c>
      <c r="AL15">
        <v>1</v>
      </c>
      <c r="AM15">
        <v>15</v>
      </c>
      <c r="AN15">
        <v>231</v>
      </c>
      <c r="AO15">
        <v>37</v>
      </c>
      <c r="AP15">
        <v>2582</v>
      </c>
      <c r="AQ15">
        <v>48</v>
      </c>
      <c r="AR15">
        <f t="shared" si="1"/>
        <v>1788112095</v>
      </c>
      <c r="AS15" s="82">
        <f t="shared" si="2"/>
        <v>588296.62</v>
      </c>
      <c r="AT15" s="84">
        <f t="shared" si="3"/>
        <v>623127546558.10669</v>
      </c>
      <c r="AU15" s="90">
        <f t="shared" si="4"/>
        <v>1184.333985</v>
      </c>
      <c r="AV15">
        <f t="shared" si="5"/>
        <v>7144707.6349999998</v>
      </c>
      <c r="AW15">
        <f t="shared" si="6"/>
        <v>3018890.5500000003</v>
      </c>
    </row>
    <row r="16" spans="1:49" x14ac:dyDescent="0.2">
      <c r="A16">
        <f t="shared" si="7"/>
        <v>14</v>
      </c>
      <c r="B16" s="79" t="s">
        <v>49</v>
      </c>
      <c r="C16" s="5">
        <v>646972</v>
      </c>
      <c r="D16" s="31">
        <v>8.199999999999999E-2</v>
      </c>
      <c r="E16" s="34">
        <v>0.10780000000000001</v>
      </c>
      <c r="F16" s="24">
        <v>54509.614752824171</v>
      </c>
      <c r="G16" s="9">
        <v>-10787.90275544981</v>
      </c>
      <c r="H16" s="46">
        <v>11.75</v>
      </c>
      <c r="I16" s="46">
        <v>10.78</v>
      </c>
      <c r="J16" s="46">
        <v>7.25</v>
      </c>
      <c r="K16" s="22">
        <v>11.7470307834033</v>
      </c>
      <c r="L16" s="4">
        <v>76</v>
      </c>
      <c r="M16">
        <v>10</v>
      </c>
      <c r="N16">
        <v>14</v>
      </c>
      <c r="O16">
        <v>11</v>
      </c>
      <c r="P16" s="1">
        <v>1.5456619451846449</v>
      </c>
      <c r="Q16" s="1">
        <v>2.1776563129478776</v>
      </c>
      <c r="R16" s="1">
        <v>1.7628515887299294</v>
      </c>
      <c r="S16" s="1">
        <v>1.8</v>
      </c>
      <c r="T16" s="29">
        <v>2.7</v>
      </c>
      <c r="U16" s="1">
        <v>2.2000000000000002</v>
      </c>
      <c r="V16" s="1">
        <v>1.6</v>
      </c>
      <c r="W16" s="1">
        <v>1.6</v>
      </c>
      <c r="X16" s="1">
        <v>1.6</v>
      </c>
      <c r="Y16" s="1">
        <v>1.3</v>
      </c>
      <c r="Z16" s="1">
        <v>1.3</v>
      </c>
      <c r="AA16" s="27">
        <v>20.3</v>
      </c>
      <c r="AB16" s="27">
        <v>18.100000000000001</v>
      </c>
      <c r="AC16" s="28">
        <v>16</v>
      </c>
      <c r="AD16" s="27">
        <v>18.8</v>
      </c>
      <c r="AE16" s="27">
        <v>18.3</v>
      </c>
      <c r="AF16" s="28">
        <v>12.5</v>
      </c>
      <c r="AG16" s="43">
        <v>94.5</v>
      </c>
      <c r="AH16" s="43">
        <v>94.2</v>
      </c>
      <c r="AI16" s="43">
        <v>44.4</v>
      </c>
      <c r="AJ16" s="43">
        <v>42.1</v>
      </c>
      <c r="AK16" t="s">
        <v>73</v>
      </c>
      <c r="AL16">
        <v>0</v>
      </c>
      <c r="AM16">
        <v>47</v>
      </c>
      <c r="AN16">
        <v>196</v>
      </c>
      <c r="AO16">
        <v>44</v>
      </c>
      <c r="AP16">
        <v>3619</v>
      </c>
      <c r="AQ16">
        <v>12</v>
      </c>
      <c r="AR16">
        <f t="shared" si="1"/>
        <v>126806512</v>
      </c>
      <c r="AS16" s="82">
        <f t="shared" si="2"/>
        <v>53051.703999999991</v>
      </c>
      <c r="AT16" s="84">
        <f t="shared" si="3"/>
        <v>35266194475.864159</v>
      </c>
      <c r="AU16" s="90">
        <f t="shared" si="4"/>
        <v>131.33531600000001</v>
      </c>
      <c r="AV16">
        <f t="shared" si="5"/>
        <v>611388.53999999992</v>
      </c>
      <c r="AW16">
        <f t="shared" si="6"/>
        <v>287255.56800000003</v>
      </c>
    </row>
    <row r="17" spans="1:49" x14ac:dyDescent="0.2">
      <c r="A17">
        <f t="shared" si="7"/>
        <v>15</v>
      </c>
      <c r="B17" s="81" t="s">
        <v>29</v>
      </c>
      <c r="C17" s="5">
        <v>5880101</v>
      </c>
      <c r="D17" s="37">
        <v>8.5999999999999993E-2</v>
      </c>
      <c r="E17" s="34">
        <v>0.10970000000000001</v>
      </c>
      <c r="F17" s="25">
        <v>60012.101468217588</v>
      </c>
      <c r="G17" s="9">
        <v>-5285.4160400563924</v>
      </c>
      <c r="H17" s="47">
        <v>7.25</v>
      </c>
      <c r="I17" s="47">
        <v>7.25</v>
      </c>
      <c r="J17" s="47">
        <v>7.25</v>
      </c>
      <c r="K17" s="22">
        <v>12.193668101959473</v>
      </c>
      <c r="L17" s="4">
        <v>717</v>
      </c>
      <c r="M17">
        <v>348</v>
      </c>
      <c r="N17">
        <v>334</v>
      </c>
      <c r="O17">
        <v>226</v>
      </c>
      <c r="P17" s="28">
        <v>5.9182656896539703</v>
      </c>
      <c r="Q17" s="29">
        <v>5.6645971665820651</v>
      </c>
      <c r="R17" s="29">
        <v>3.8815382020646347</v>
      </c>
      <c r="S17" s="29">
        <v>3</v>
      </c>
      <c r="T17" s="29">
        <v>3.3</v>
      </c>
      <c r="U17" s="28">
        <v>4</v>
      </c>
      <c r="V17" s="28">
        <v>4.2</v>
      </c>
      <c r="W17" s="29">
        <v>2.8</v>
      </c>
      <c r="X17" s="29">
        <v>2.8</v>
      </c>
      <c r="Y17" s="29">
        <v>3</v>
      </c>
      <c r="Z17" s="29">
        <v>2.4</v>
      </c>
      <c r="AA17" s="28">
        <v>15.1</v>
      </c>
      <c r="AB17" s="28">
        <v>14.5</v>
      </c>
      <c r="AC17" s="29">
        <v>14</v>
      </c>
      <c r="AD17" s="29">
        <v>14.8</v>
      </c>
      <c r="AE17" s="28">
        <v>15.4</v>
      </c>
      <c r="AF17" s="28">
        <v>11.6</v>
      </c>
      <c r="AG17" s="43">
        <v>93.3</v>
      </c>
      <c r="AH17" s="42">
        <v>93.1</v>
      </c>
      <c r="AI17" s="41">
        <v>32.5</v>
      </c>
      <c r="AJ17" s="44">
        <v>31.8</v>
      </c>
      <c r="AK17" s="12" t="s">
        <v>65</v>
      </c>
      <c r="AL17">
        <v>0.3</v>
      </c>
      <c r="AM17">
        <v>36</v>
      </c>
      <c r="AN17">
        <v>290</v>
      </c>
      <c r="AO17">
        <v>23</v>
      </c>
      <c r="AP17">
        <v>3139</v>
      </c>
      <c r="AQ17">
        <v>27</v>
      </c>
      <c r="AR17">
        <f t="shared" si="1"/>
        <v>1705229290</v>
      </c>
      <c r="AS17" s="82">
        <f t="shared" si="2"/>
        <v>505688.68599999999</v>
      </c>
      <c r="AT17" s="84">
        <f t="shared" si="3"/>
        <v>352877217855.36774</v>
      </c>
      <c r="AU17" s="90">
        <f t="shared" si="4"/>
        <v>887.89525099999992</v>
      </c>
      <c r="AV17">
        <f t="shared" si="5"/>
        <v>5486134.233</v>
      </c>
      <c r="AW17">
        <f t="shared" si="6"/>
        <v>1911032.825</v>
      </c>
    </row>
    <row r="18" spans="1:49" x14ac:dyDescent="0.2">
      <c r="A18">
        <f t="shared" si="7"/>
        <v>16</v>
      </c>
      <c r="B18" s="78" t="s">
        <v>43</v>
      </c>
      <c r="C18" s="5">
        <v>3339113</v>
      </c>
      <c r="D18" s="31">
        <v>7.4999999999999997E-2</v>
      </c>
      <c r="E18" s="30">
        <v>9.1300000000000006E-2</v>
      </c>
      <c r="F18" s="25">
        <v>60050.44358035882</v>
      </c>
      <c r="G18" s="9">
        <v>-5247.0739279151603</v>
      </c>
      <c r="H18" s="47">
        <v>7.25</v>
      </c>
      <c r="I18" s="47">
        <v>7.25</v>
      </c>
      <c r="J18" s="47">
        <v>7.25</v>
      </c>
      <c r="K18" s="22">
        <v>12.847723332513755</v>
      </c>
      <c r="L18" s="4">
        <v>429</v>
      </c>
      <c r="M18">
        <v>91</v>
      </c>
      <c r="N18">
        <v>95</v>
      </c>
      <c r="O18">
        <v>82</v>
      </c>
      <c r="P18" s="1">
        <v>2.7252746462907966</v>
      </c>
      <c r="Q18" s="1">
        <v>2.8930030437437284</v>
      </c>
      <c r="R18" s="1">
        <v>2.5577378119114473</v>
      </c>
      <c r="S18" s="1">
        <v>2</v>
      </c>
      <c r="T18" s="1">
        <v>2.4</v>
      </c>
      <c r="U18" s="1">
        <v>2.4</v>
      </c>
      <c r="V18" s="1">
        <v>1.8</v>
      </c>
      <c r="W18" s="1">
        <v>2.2000000000000002</v>
      </c>
      <c r="X18" s="1">
        <v>1.7</v>
      </c>
      <c r="Y18" s="1">
        <v>1.8</v>
      </c>
      <c r="Z18" s="1">
        <v>1.9</v>
      </c>
      <c r="AA18" s="27">
        <v>20.100000000000001</v>
      </c>
      <c r="AB18" s="15">
        <v>20.8</v>
      </c>
      <c r="AC18" s="15">
        <v>21.2</v>
      </c>
      <c r="AD18" s="15">
        <v>22.2</v>
      </c>
      <c r="AE18" s="15">
        <v>22.7</v>
      </c>
      <c r="AF18" s="15">
        <v>15.4</v>
      </c>
      <c r="AG18" s="42">
        <v>93.2</v>
      </c>
      <c r="AH18" s="43">
        <v>94</v>
      </c>
      <c r="AI18" s="42">
        <v>36.799999999999997</v>
      </c>
      <c r="AJ18" s="42">
        <v>36.9</v>
      </c>
      <c r="AK18" s="17" t="s">
        <v>69</v>
      </c>
      <c r="AL18">
        <v>0.8</v>
      </c>
      <c r="AM18">
        <v>19</v>
      </c>
      <c r="AN18">
        <v>253</v>
      </c>
      <c r="AO18">
        <v>33</v>
      </c>
      <c r="AP18">
        <v>2654</v>
      </c>
      <c r="AQ18">
        <v>46</v>
      </c>
      <c r="AR18">
        <f t="shared" si="1"/>
        <v>844795589</v>
      </c>
      <c r="AS18" s="82">
        <f t="shared" si="2"/>
        <v>250433.47499999998</v>
      </c>
      <c r="AT18" s="84">
        <f t="shared" si="3"/>
        <v>200515216814.94269</v>
      </c>
      <c r="AU18" s="90">
        <f t="shared" si="4"/>
        <v>671.16171300000008</v>
      </c>
      <c r="AV18">
        <f t="shared" si="5"/>
        <v>3112053.3160000001</v>
      </c>
      <c r="AW18">
        <f t="shared" si="6"/>
        <v>1228793.584</v>
      </c>
    </row>
    <row r="19" spans="1:49" x14ac:dyDescent="0.2">
      <c r="A19">
        <f t="shared" si="7"/>
        <v>17</v>
      </c>
      <c r="B19" s="78" t="s">
        <v>35</v>
      </c>
      <c r="C19" s="5">
        <v>777934</v>
      </c>
      <c r="D19" s="37">
        <v>9.0999999999999998E-2</v>
      </c>
      <c r="E19" s="34">
        <v>0.1053</v>
      </c>
      <c r="F19" s="18">
        <v>75034.446016203408</v>
      </c>
      <c r="G19" s="9">
        <v>9736.9285079294277</v>
      </c>
      <c r="H19" s="47">
        <v>7.25</v>
      </c>
      <c r="I19" s="47">
        <v>7.25</v>
      </c>
      <c r="J19" s="47">
        <v>7.25</v>
      </c>
      <c r="K19" s="22">
        <v>12.854560926762424</v>
      </c>
      <c r="L19" s="4">
        <v>100</v>
      </c>
      <c r="M19">
        <v>24</v>
      </c>
      <c r="N19">
        <v>30</v>
      </c>
      <c r="O19">
        <v>21</v>
      </c>
      <c r="P19" s="1">
        <v>3.0850946224229818</v>
      </c>
      <c r="Q19" s="29">
        <v>3.8485320415949342</v>
      </c>
      <c r="R19" s="29">
        <v>2.7556812962724817</v>
      </c>
      <c r="S19" s="29">
        <v>2.4</v>
      </c>
      <c r="T19" s="1">
        <v>1.3</v>
      </c>
      <c r="U19" s="1">
        <v>2.1</v>
      </c>
      <c r="V19" s="29">
        <v>2.8</v>
      </c>
      <c r="W19" s="29">
        <v>3.1</v>
      </c>
      <c r="X19" s="29">
        <v>2.2000000000000002</v>
      </c>
      <c r="Y19" s="28">
        <v>3.6</v>
      </c>
      <c r="Z19" s="29">
        <v>3.5</v>
      </c>
      <c r="AA19" s="15">
        <v>20.8</v>
      </c>
      <c r="AB19" s="27">
        <v>18.2</v>
      </c>
      <c r="AC19" s="27">
        <v>18.100000000000001</v>
      </c>
      <c r="AD19" s="27">
        <v>19.2</v>
      </c>
      <c r="AE19" s="27">
        <v>20.100000000000001</v>
      </c>
      <c r="AF19" s="27">
        <v>13.7</v>
      </c>
      <c r="AG19" s="43">
        <v>93.6</v>
      </c>
      <c r="AH19" s="43">
        <v>93.5</v>
      </c>
      <c r="AI19" s="44">
        <v>31.7</v>
      </c>
      <c r="AJ19" s="44">
        <v>31.8</v>
      </c>
      <c r="AK19" s="12" t="s">
        <v>65</v>
      </c>
      <c r="AL19">
        <v>4.5</v>
      </c>
      <c r="AM19">
        <v>7</v>
      </c>
      <c r="AN19">
        <v>804</v>
      </c>
      <c r="AO19">
        <v>4</v>
      </c>
      <c r="AP19">
        <v>6223</v>
      </c>
      <c r="AQ19">
        <v>3</v>
      </c>
      <c r="AR19">
        <f t="shared" si="1"/>
        <v>625458936</v>
      </c>
      <c r="AS19" s="82">
        <f t="shared" si="2"/>
        <v>70791.993999999992</v>
      </c>
      <c r="AT19" s="84">
        <f t="shared" si="3"/>
        <v>58371846727.169182</v>
      </c>
      <c r="AU19" s="90">
        <f t="shared" si="4"/>
        <v>161.810272</v>
      </c>
      <c r="AV19">
        <f t="shared" si="5"/>
        <v>728146.22399999993</v>
      </c>
      <c r="AW19">
        <f t="shared" si="6"/>
        <v>246605.07800000001</v>
      </c>
    </row>
    <row r="20" spans="1:49" x14ac:dyDescent="0.2">
      <c r="A20">
        <f t="shared" si="7"/>
        <v>18</v>
      </c>
      <c r="B20" s="79" t="s">
        <v>10</v>
      </c>
      <c r="C20" s="5">
        <v>6174610</v>
      </c>
      <c r="D20" s="31">
        <v>0.08</v>
      </c>
      <c r="E20" s="30">
        <v>9.0200000000000002E-2</v>
      </c>
      <c r="F20" s="18">
        <v>70587.163065196961</v>
      </c>
      <c r="G20" s="18">
        <v>5289.6455569229802</v>
      </c>
      <c r="H20" s="46">
        <v>11.75</v>
      </c>
      <c r="I20" s="46">
        <v>10.1</v>
      </c>
      <c r="J20" s="46">
        <v>7.25</v>
      </c>
      <c r="K20" s="22">
        <v>13.004869943202891</v>
      </c>
      <c r="L20" s="5">
        <v>803</v>
      </c>
      <c r="M20">
        <v>709</v>
      </c>
      <c r="N20">
        <v>649</v>
      </c>
      <c r="O20">
        <v>578</v>
      </c>
      <c r="P20" s="15">
        <v>11.482506587460584</v>
      </c>
      <c r="Q20" s="15">
        <v>10.51317751475935</v>
      </c>
      <c r="R20" s="15">
        <v>9.5605457119794632</v>
      </c>
      <c r="S20" s="15">
        <v>8.1</v>
      </c>
      <c r="T20" s="15">
        <v>9.3000000000000007</v>
      </c>
      <c r="U20" s="15">
        <v>8.9</v>
      </c>
      <c r="V20" s="15">
        <v>8.6</v>
      </c>
      <c r="W20" s="15">
        <v>6.1</v>
      </c>
      <c r="X20" s="15">
        <v>6.4</v>
      </c>
      <c r="Y20" s="15">
        <v>6.3</v>
      </c>
      <c r="Z20" s="15">
        <v>6.8</v>
      </c>
      <c r="AA20" s="1">
        <v>9.6999999999999993</v>
      </c>
      <c r="AB20" s="1">
        <v>9.1999999999999993</v>
      </c>
      <c r="AC20" s="1">
        <v>10.3</v>
      </c>
      <c r="AD20" s="1">
        <v>10.199999999999999</v>
      </c>
      <c r="AE20" s="1">
        <v>9.8000000000000007</v>
      </c>
      <c r="AF20" s="1">
        <v>8.4</v>
      </c>
      <c r="AG20" s="41">
        <v>91.1</v>
      </c>
      <c r="AH20" s="41">
        <v>91.1</v>
      </c>
      <c r="AI20" s="43">
        <v>42.5</v>
      </c>
      <c r="AJ20" s="43">
        <v>43.1</v>
      </c>
      <c r="AK20" s="39" t="s">
        <v>72</v>
      </c>
      <c r="AL20">
        <v>0.2</v>
      </c>
      <c r="AM20">
        <v>39</v>
      </c>
      <c r="AN20">
        <v>197</v>
      </c>
      <c r="AO20">
        <v>43</v>
      </c>
      <c r="AP20">
        <v>2584</v>
      </c>
      <c r="AQ20">
        <v>47</v>
      </c>
      <c r="AR20">
        <f t="shared" si="1"/>
        <v>1216398170</v>
      </c>
      <c r="AS20" s="82">
        <f t="shared" si="2"/>
        <v>493968.8</v>
      </c>
      <c r="AT20" s="84">
        <f t="shared" si="3"/>
        <v>435848202933.99579</v>
      </c>
      <c r="AU20" s="90">
        <f t="shared" si="4"/>
        <v>598.93717000000004</v>
      </c>
      <c r="AV20">
        <f t="shared" si="5"/>
        <v>5625069.71</v>
      </c>
      <c r="AW20">
        <f t="shared" si="6"/>
        <v>2624209.25</v>
      </c>
    </row>
    <row r="21" spans="1:49" x14ac:dyDescent="0.2">
      <c r="A21">
        <f t="shared" si="7"/>
        <v>19</v>
      </c>
      <c r="B21" s="78" t="s">
        <v>33</v>
      </c>
      <c r="C21" s="5">
        <v>896164</v>
      </c>
      <c r="D21" s="36">
        <v>0.10199999999999999</v>
      </c>
      <c r="E21" s="33">
        <v>0.12809999999999999</v>
      </c>
      <c r="F21" s="25">
        <v>62104.042348520728</v>
      </c>
      <c r="G21" s="9">
        <v>-3193.4751597532522</v>
      </c>
      <c r="H21" s="48">
        <v>9.4499999999999993</v>
      </c>
      <c r="I21" s="48">
        <v>9.1</v>
      </c>
      <c r="J21" s="48">
        <v>7.25</v>
      </c>
      <c r="K21" s="22">
        <v>13.390406220290037</v>
      </c>
      <c r="L21" s="4">
        <v>120</v>
      </c>
      <c r="M21">
        <v>45</v>
      </c>
      <c r="N21">
        <v>52</v>
      </c>
      <c r="O21">
        <v>29</v>
      </c>
      <c r="P21" s="29">
        <v>5.0214023326087638</v>
      </c>
      <c r="Q21" s="28">
        <v>5.8571816368344631</v>
      </c>
      <c r="R21" s="29">
        <v>3.2780992450198325</v>
      </c>
      <c r="S21" s="1">
        <v>1.4</v>
      </c>
      <c r="T21" s="29">
        <v>3.1</v>
      </c>
      <c r="U21" s="29">
        <v>3.2</v>
      </c>
      <c r="V21" s="29">
        <v>3.7</v>
      </c>
      <c r="W21" s="29">
        <v>2.7</v>
      </c>
      <c r="X21" s="29">
        <v>2.4</v>
      </c>
      <c r="Y21" s="29">
        <v>2.8</v>
      </c>
      <c r="Z21" s="29">
        <v>2.5</v>
      </c>
      <c r="AA21" s="15">
        <v>23.2</v>
      </c>
      <c r="AB21" s="15">
        <v>21</v>
      </c>
      <c r="AC21" s="15">
        <v>20.9</v>
      </c>
      <c r="AD21" s="27">
        <v>19.3</v>
      </c>
      <c r="AE21" s="15">
        <v>22.5</v>
      </c>
      <c r="AF21" s="15">
        <v>15.4</v>
      </c>
      <c r="AG21" s="42">
        <v>93.1</v>
      </c>
      <c r="AH21" s="42">
        <v>92.2</v>
      </c>
      <c r="AI21" s="44">
        <v>31.7</v>
      </c>
      <c r="AJ21" s="15">
        <v>28.4</v>
      </c>
      <c r="AK21" s="12" t="s">
        <v>65</v>
      </c>
      <c r="AL21">
        <v>0.3</v>
      </c>
      <c r="AM21">
        <v>37</v>
      </c>
      <c r="AN21">
        <v>447</v>
      </c>
      <c r="AO21">
        <v>8</v>
      </c>
      <c r="AP21">
        <v>4187</v>
      </c>
      <c r="AQ21">
        <v>5</v>
      </c>
      <c r="AR21">
        <f t="shared" si="1"/>
        <v>400585308</v>
      </c>
      <c r="AS21" s="82">
        <f t="shared" si="2"/>
        <v>91408.727999999988</v>
      </c>
      <c r="AT21" s="84">
        <f t="shared" si="3"/>
        <v>55655407007.219727</v>
      </c>
      <c r="AU21" s="90">
        <f t="shared" si="4"/>
        <v>207.91004799999999</v>
      </c>
      <c r="AV21">
        <f t="shared" si="5"/>
        <v>834328.68399999989</v>
      </c>
      <c r="AW21">
        <f t="shared" si="6"/>
        <v>284083.98800000001</v>
      </c>
    </row>
    <row r="22" spans="1:49" x14ac:dyDescent="0.2">
      <c r="A22">
        <f t="shared" si="7"/>
        <v>20</v>
      </c>
      <c r="B22" s="79" t="s">
        <v>17</v>
      </c>
      <c r="C22" s="5">
        <v>1004807</v>
      </c>
      <c r="D22" s="36">
        <v>9.6000000000000002E-2</v>
      </c>
      <c r="E22" s="33">
        <v>0.1144</v>
      </c>
      <c r="F22" s="18">
        <v>79159.221330835804</v>
      </c>
      <c r="G22" s="18">
        <v>13861.703822561823</v>
      </c>
      <c r="H22" s="48">
        <v>9.25</v>
      </c>
      <c r="I22" s="48">
        <v>8.75</v>
      </c>
      <c r="J22" s="48">
        <v>7.25</v>
      </c>
      <c r="K22" s="22">
        <v>13.435415955501901</v>
      </c>
      <c r="L22" s="4">
        <v>135</v>
      </c>
      <c r="M22">
        <v>103</v>
      </c>
      <c r="N22">
        <v>86</v>
      </c>
      <c r="O22">
        <v>53</v>
      </c>
      <c r="P22" s="27">
        <v>10.250724766049599</v>
      </c>
      <c r="Q22" s="27">
        <v>8.6683586765230611</v>
      </c>
      <c r="R22" s="28">
        <v>5.4427972280757961</v>
      </c>
      <c r="S22" s="28">
        <v>4.8</v>
      </c>
      <c r="T22" s="28">
        <v>5.3</v>
      </c>
      <c r="U22" s="27">
        <v>6.1</v>
      </c>
      <c r="V22" s="15">
        <v>6.7</v>
      </c>
      <c r="W22" s="27">
        <v>5.3</v>
      </c>
      <c r="X22" s="28">
        <v>4.2</v>
      </c>
      <c r="Y22" s="15">
        <v>6.1</v>
      </c>
      <c r="Z22" s="28">
        <v>4.7</v>
      </c>
      <c r="AA22" s="29">
        <v>13.6</v>
      </c>
      <c r="AB22" s="1">
        <v>12.3</v>
      </c>
      <c r="AC22" s="1">
        <v>11.3</v>
      </c>
      <c r="AD22" s="1">
        <v>11.4</v>
      </c>
      <c r="AE22" s="1">
        <v>11.6</v>
      </c>
      <c r="AF22" s="1">
        <v>9.6999999999999993</v>
      </c>
      <c r="AG22" s="41">
        <v>91.4</v>
      </c>
      <c r="AH22" s="41">
        <v>91</v>
      </c>
      <c r="AI22" s="42">
        <v>35.6</v>
      </c>
      <c r="AJ22" s="41">
        <v>34.700000000000003</v>
      </c>
      <c r="AK22" s="39" t="s">
        <v>72</v>
      </c>
      <c r="AL22">
        <v>0</v>
      </c>
      <c r="AM22">
        <v>50</v>
      </c>
      <c r="AN22">
        <v>279</v>
      </c>
      <c r="AO22">
        <v>26</v>
      </c>
      <c r="AP22">
        <v>3179</v>
      </c>
      <c r="AQ22">
        <v>26</v>
      </c>
      <c r="AR22">
        <f t="shared" si="1"/>
        <v>280341153</v>
      </c>
      <c r="AS22" s="82">
        <f t="shared" si="2"/>
        <v>96461.472000000009</v>
      </c>
      <c r="AT22" s="84">
        <f t="shared" si="3"/>
        <v>79539739707.773132</v>
      </c>
      <c r="AU22" s="90">
        <f t="shared" si="4"/>
        <v>136.653752</v>
      </c>
      <c r="AV22">
        <f t="shared" si="5"/>
        <v>918393.598</v>
      </c>
      <c r="AW22">
        <f t="shared" si="6"/>
        <v>357711.29200000002</v>
      </c>
    </row>
    <row r="23" spans="1:49" x14ac:dyDescent="0.2">
      <c r="A23">
        <f t="shared" si="7"/>
        <v>21</v>
      </c>
      <c r="B23" s="81" t="s">
        <v>13</v>
      </c>
      <c r="C23" s="5">
        <v>13012059</v>
      </c>
      <c r="D23" s="36">
        <v>0.1</v>
      </c>
      <c r="E23" s="33">
        <v>0.1195</v>
      </c>
      <c r="F23" s="26">
        <v>63172.800726512105</v>
      </c>
      <c r="G23" s="9">
        <v>-2124.7167817618756</v>
      </c>
      <c r="H23" s="47">
        <v>7.25</v>
      </c>
      <c r="I23" s="47">
        <v>7.25</v>
      </c>
      <c r="J23" s="47">
        <v>7.25</v>
      </c>
      <c r="K23" s="21">
        <v>13.464433261484597</v>
      </c>
      <c r="L23" s="5">
        <v>1752</v>
      </c>
      <c r="M23">
        <v>1101</v>
      </c>
      <c r="N23">
        <v>994</v>
      </c>
      <c r="O23">
        <v>722</v>
      </c>
      <c r="P23" s="27">
        <v>8.4613818612411773</v>
      </c>
      <c r="Q23" s="27">
        <v>7.6494254465756129</v>
      </c>
      <c r="R23" s="28">
        <v>5.6397486359346187</v>
      </c>
      <c r="S23" s="27">
        <v>6.1</v>
      </c>
      <c r="T23" s="27">
        <v>5.8</v>
      </c>
      <c r="U23" s="28">
        <v>5.3</v>
      </c>
      <c r="V23" s="27">
        <v>5.0999999999999996</v>
      </c>
      <c r="W23" s="27">
        <v>4.8</v>
      </c>
      <c r="X23" s="27">
        <v>4.7</v>
      </c>
      <c r="Y23" s="27">
        <v>5.5</v>
      </c>
      <c r="Z23" s="27">
        <v>5</v>
      </c>
      <c r="AA23" s="29">
        <v>13.9</v>
      </c>
      <c r="AB23" s="1">
        <v>12.6</v>
      </c>
      <c r="AC23" s="29">
        <v>14.1</v>
      </c>
      <c r="AD23" s="29">
        <v>14.9</v>
      </c>
      <c r="AE23" s="29">
        <v>15</v>
      </c>
      <c r="AF23" s="29">
        <v>11.1</v>
      </c>
      <c r="AG23" s="42">
        <v>91.9</v>
      </c>
      <c r="AH23" s="41">
        <v>91.6</v>
      </c>
      <c r="AI23" s="41">
        <v>34.5</v>
      </c>
      <c r="AJ23" s="41">
        <v>34</v>
      </c>
      <c r="AK23" t="s">
        <v>71</v>
      </c>
      <c r="AL23">
        <v>9.9</v>
      </c>
      <c r="AM23">
        <v>2</v>
      </c>
      <c r="AN23">
        <v>263</v>
      </c>
      <c r="AO23">
        <v>30</v>
      </c>
      <c r="AP23">
        <v>2890</v>
      </c>
      <c r="AQ23">
        <v>36</v>
      </c>
      <c r="AR23">
        <f t="shared" si="1"/>
        <v>3422171517</v>
      </c>
      <c r="AS23" s="82">
        <f t="shared" si="2"/>
        <v>1301205.9000000001</v>
      </c>
      <c r="AT23" s="84">
        <f t="shared" si="3"/>
        <v>822008210248.61841</v>
      </c>
      <c r="AU23" s="90">
        <f t="shared" si="4"/>
        <v>1808.6762009999998</v>
      </c>
      <c r="AV23">
        <f t="shared" si="5"/>
        <v>11958082.221000001</v>
      </c>
      <c r="AW23">
        <f t="shared" si="6"/>
        <v>4489160.3549999995</v>
      </c>
    </row>
    <row r="24" spans="1:49" x14ac:dyDescent="0.2">
      <c r="A24">
        <f t="shared" si="7"/>
        <v>22</v>
      </c>
      <c r="B24" s="79" t="s">
        <v>25</v>
      </c>
      <c r="C24" s="5">
        <v>8657365</v>
      </c>
      <c r="D24" s="37">
        <v>8.8000000000000009E-2</v>
      </c>
      <c r="E24" s="30">
        <v>0.10009999999999999</v>
      </c>
      <c r="F24" s="26">
        <v>65245.616581721624</v>
      </c>
      <c r="G24" s="9">
        <v>-51.900926552356395</v>
      </c>
      <c r="H24" s="48">
        <v>9.5</v>
      </c>
      <c r="I24" s="48">
        <v>7.25</v>
      </c>
      <c r="J24" s="48">
        <v>7.25</v>
      </c>
      <c r="K24" s="21">
        <v>13.560708136944671</v>
      </c>
      <c r="L24" s="5">
        <v>1174</v>
      </c>
      <c r="M24">
        <v>606</v>
      </c>
      <c r="N24">
        <v>531</v>
      </c>
      <c r="O24">
        <v>436</v>
      </c>
      <c r="P24" s="28">
        <v>6.9998203841469087</v>
      </c>
      <c r="Q24" s="28">
        <v>6.1483446190000519</v>
      </c>
      <c r="R24" s="28">
        <v>5.1080666565208279</v>
      </c>
      <c r="S24" s="28">
        <v>4.9000000000000004</v>
      </c>
      <c r="T24" s="28">
        <v>5.6</v>
      </c>
      <c r="U24" s="28">
        <v>5.7</v>
      </c>
      <c r="V24" s="28">
        <v>4.5999999999999996</v>
      </c>
      <c r="W24" s="28">
        <v>4.2</v>
      </c>
      <c r="X24" s="28">
        <v>3.8</v>
      </c>
      <c r="Y24" s="28">
        <v>3.9</v>
      </c>
      <c r="Z24" s="28">
        <v>3.7</v>
      </c>
      <c r="AA24" s="1">
        <v>13.2</v>
      </c>
      <c r="AB24" s="29">
        <v>13.5</v>
      </c>
      <c r="AC24" s="29">
        <v>12.8</v>
      </c>
      <c r="AD24" s="29">
        <v>14</v>
      </c>
      <c r="AE24" s="1">
        <v>13.4</v>
      </c>
      <c r="AF24" s="29">
        <v>11.2</v>
      </c>
      <c r="AG24" s="41">
        <v>91.4</v>
      </c>
      <c r="AH24" s="41">
        <v>91.4</v>
      </c>
      <c r="AI24" s="43">
        <v>41.8</v>
      </c>
      <c r="AJ24" s="43">
        <v>42</v>
      </c>
      <c r="AK24" t="s">
        <v>72</v>
      </c>
      <c r="AL24">
        <v>0.9</v>
      </c>
      <c r="AM24">
        <v>18</v>
      </c>
      <c r="AN24">
        <v>263</v>
      </c>
      <c r="AO24">
        <v>29</v>
      </c>
      <c r="AP24">
        <v>2963</v>
      </c>
      <c r="AQ24">
        <v>33</v>
      </c>
      <c r="AR24">
        <f t="shared" si="1"/>
        <v>2276886995</v>
      </c>
      <c r="AS24" s="82">
        <f t="shared" si="2"/>
        <v>761848.12000000011</v>
      </c>
      <c r="AT24" s="84">
        <f t="shared" si="3"/>
        <v>564855117398.01648</v>
      </c>
      <c r="AU24" s="90">
        <f t="shared" si="4"/>
        <v>1142.7721799999999</v>
      </c>
      <c r="AV24">
        <f t="shared" si="5"/>
        <v>7912831.6100000003</v>
      </c>
      <c r="AW24">
        <f t="shared" si="6"/>
        <v>3618778.57</v>
      </c>
    </row>
    <row r="25" spans="1:49" x14ac:dyDescent="0.2">
      <c r="A25">
        <f t="shared" si="7"/>
        <v>23</v>
      </c>
      <c r="B25" s="79" t="s">
        <v>9</v>
      </c>
      <c r="C25" s="5">
        <v>12686469</v>
      </c>
      <c r="D25" s="37">
        <v>9.3000000000000013E-2</v>
      </c>
      <c r="E25" s="33">
        <v>0.11990000000000001</v>
      </c>
      <c r="F25" s="26">
        <v>69886.009279960635</v>
      </c>
      <c r="G25" s="18">
        <v>4588.4917716866548</v>
      </c>
      <c r="H25" s="46">
        <v>11</v>
      </c>
      <c r="I25" s="46">
        <v>8.25</v>
      </c>
      <c r="J25" s="46">
        <v>8.25</v>
      </c>
      <c r="K25" s="21">
        <v>13.754812312235973</v>
      </c>
      <c r="L25" s="5">
        <v>1745</v>
      </c>
      <c r="M25">
        <v>1487</v>
      </c>
      <c r="N25">
        <v>1353</v>
      </c>
      <c r="O25">
        <v>979</v>
      </c>
      <c r="P25" s="15">
        <v>11.721149517647504</v>
      </c>
      <c r="Q25" s="15">
        <v>10.581406443317915</v>
      </c>
      <c r="R25" s="27">
        <v>7.7258035762973609</v>
      </c>
      <c r="S25" s="15">
        <v>7.1</v>
      </c>
      <c r="T25" s="15">
        <v>7.7</v>
      </c>
      <c r="U25" s="15">
        <v>8.3000000000000007</v>
      </c>
      <c r="V25" s="27">
        <v>5.8</v>
      </c>
      <c r="W25" s="27">
        <v>5.4</v>
      </c>
      <c r="X25" s="27">
        <v>5.5</v>
      </c>
      <c r="Y25" s="15">
        <v>6</v>
      </c>
      <c r="Z25" s="27">
        <v>5.6</v>
      </c>
      <c r="AA25" s="1">
        <v>11.1</v>
      </c>
      <c r="AB25" s="1">
        <v>10.5</v>
      </c>
      <c r="AC25" s="1">
        <v>10.9</v>
      </c>
      <c r="AD25" s="1">
        <v>11.3</v>
      </c>
      <c r="AE25" s="1">
        <v>11.2</v>
      </c>
      <c r="AF25" s="1">
        <v>8.6</v>
      </c>
      <c r="AG25" s="44">
        <v>90.2</v>
      </c>
      <c r="AH25" s="41">
        <v>90.4</v>
      </c>
      <c r="AI25" s="42">
        <v>37.1</v>
      </c>
      <c r="AJ25" s="42">
        <v>37.6</v>
      </c>
      <c r="AK25" s="39" t="s">
        <v>72</v>
      </c>
      <c r="AL25">
        <v>2.2999999999999998</v>
      </c>
      <c r="AM25">
        <v>12</v>
      </c>
      <c r="AN25">
        <v>283</v>
      </c>
      <c r="AO25">
        <v>25</v>
      </c>
      <c r="AP25">
        <v>2668</v>
      </c>
      <c r="AQ25">
        <v>45</v>
      </c>
      <c r="AR25">
        <f t="shared" si="1"/>
        <v>3590270727</v>
      </c>
      <c r="AS25" s="82">
        <f t="shared" si="2"/>
        <v>1179841.6170000001</v>
      </c>
      <c r="AT25" s="84">
        <f t="shared" si="3"/>
        <v>886606690263.93298</v>
      </c>
      <c r="AU25" s="90">
        <f t="shared" si="4"/>
        <v>1408.1980590000001</v>
      </c>
      <c r="AV25">
        <f t="shared" si="5"/>
        <v>11443195.038000001</v>
      </c>
      <c r="AW25">
        <f t="shared" si="6"/>
        <v>4706679.9989999998</v>
      </c>
    </row>
    <row r="26" spans="1:49" s="58" customFormat="1" ht="17" thickBot="1" x14ac:dyDescent="0.25">
      <c r="A26" s="58">
        <f t="shared" si="7"/>
        <v>24</v>
      </c>
      <c r="B26" s="80" t="s">
        <v>47</v>
      </c>
      <c r="C26" s="59">
        <v>4256301</v>
      </c>
      <c r="D26" s="70">
        <v>0.09</v>
      </c>
      <c r="E26" s="71">
        <v>0.1236</v>
      </c>
      <c r="F26" s="72">
        <v>60132.530786058967</v>
      </c>
      <c r="G26" s="60">
        <v>-5164.9867222150133</v>
      </c>
      <c r="H26" s="73">
        <v>12</v>
      </c>
      <c r="I26" s="73">
        <v>11.25</v>
      </c>
      <c r="J26" s="73">
        <v>8.5</v>
      </c>
      <c r="K26" s="61">
        <v>13.908790755165107</v>
      </c>
      <c r="L26" s="74">
        <v>592</v>
      </c>
      <c r="M26" s="58">
        <v>204</v>
      </c>
      <c r="N26" s="58">
        <v>157</v>
      </c>
      <c r="O26" s="58">
        <v>126</v>
      </c>
      <c r="P26" s="63">
        <v>4.7928941115771648</v>
      </c>
      <c r="Q26" s="63">
        <v>3.6986474022891564</v>
      </c>
      <c r="R26" s="63">
        <v>2.9873839928852841</v>
      </c>
      <c r="S26" s="75">
        <v>2.1</v>
      </c>
      <c r="T26" s="63">
        <v>2.5</v>
      </c>
      <c r="U26" s="63">
        <v>2.8</v>
      </c>
      <c r="V26" s="63">
        <v>2.5</v>
      </c>
      <c r="W26" s="75">
        <v>2.1</v>
      </c>
      <c r="X26" s="75">
        <v>2</v>
      </c>
      <c r="Y26" s="75">
        <v>2.2999999999999998</v>
      </c>
      <c r="Z26" s="75">
        <v>2.1</v>
      </c>
      <c r="AA26" s="62">
        <v>19.5</v>
      </c>
      <c r="AB26" s="62">
        <v>18.3</v>
      </c>
      <c r="AC26" s="76">
        <v>20.399999999999999</v>
      </c>
      <c r="AD26" s="62">
        <v>19</v>
      </c>
      <c r="AE26" s="62">
        <v>19</v>
      </c>
      <c r="AF26" s="62">
        <v>14.9</v>
      </c>
      <c r="AG26" s="77">
        <v>91.9</v>
      </c>
      <c r="AH26" s="77">
        <v>91.9</v>
      </c>
      <c r="AI26" s="77">
        <v>36.299999999999997</v>
      </c>
      <c r="AJ26" s="77">
        <v>36.299999999999997</v>
      </c>
      <c r="AK26" s="58" t="s">
        <v>73</v>
      </c>
      <c r="AL26" s="58">
        <v>0.5</v>
      </c>
      <c r="AM26" s="58">
        <v>33</v>
      </c>
      <c r="AN26" s="58">
        <v>232</v>
      </c>
      <c r="AO26" s="58">
        <v>36</v>
      </c>
      <c r="AP26" s="58">
        <v>2845</v>
      </c>
      <c r="AQ26" s="58">
        <v>39</v>
      </c>
      <c r="AR26" s="58">
        <f t="shared" si="1"/>
        <v>987461832</v>
      </c>
      <c r="AS26" s="83">
        <f t="shared" si="2"/>
        <v>383067.08999999997</v>
      </c>
      <c r="AT26" s="86">
        <f t="shared" si="3"/>
        <v>255942150917.23358</v>
      </c>
      <c r="AU26" s="91">
        <f t="shared" si="4"/>
        <v>829.97869500000002</v>
      </c>
      <c r="AV26" s="58">
        <f t="shared" si="5"/>
        <v>3911540.6189999999</v>
      </c>
      <c r="AW26" s="58">
        <f t="shared" si="6"/>
        <v>1545037.263</v>
      </c>
    </row>
    <row r="27" spans="1:49" ht="17" thickTop="1" x14ac:dyDescent="0.2">
      <c r="A27">
        <f t="shared" si="7"/>
        <v>25</v>
      </c>
      <c r="B27" s="89" t="s">
        <v>26</v>
      </c>
      <c r="C27" s="5">
        <v>21828069</v>
      </c>
      <c r="D27" s="69">
        <v>0.125</v>
      </c>
      <c r="E27" s="32">
        <v>0.13339999999999999</v>
      </c>
      <c r="F27" s="24">
        <v>51518.467704488605</v>
      </c>
      <c r="G27" s="9">
        <v>-13779.049803785376</v>
      </c>
      <c r="H27" s="49">
        <v>8.65</v>
      </c>
      <c r="I27" s="49">
        <v>8.4600000000000009</v>
      </c>
      <c r="J27" s="49">
        <v>7.25</v>
      </c>
      <c r="K27" s="21">
        <v>13.931603386447057</v>
      </c>
      <c r="L27" s="5">
        <v>3041</v>
      </c>
      <c r="M27">
        <v>1468</v>
      </c>
      <c r="N27">
        <v>1530</v>
      </c>
      <c r="O27">
        <v>1334</v>
      </c>
      <c r="P27" s="28">
        <v>6.7252856860586254</v>
      </c>
      <c r="Q27" s="28">
        <v>7.0867448135449642</v>
      </c>
      <c r="R27" s="27">
        <v>6.2110826666701424</v>
      </c>
      <c r="S27" s="28">
        <v>5.2</v>
      </c>
      <c r="T27" s="28">
        <v>5</v>
      </c>
      <c r="U27" s="28">
        <v>5.4</v>
      </c>
      <c r="V27" s="27">
        <v>5.0999999999999996</v>
      </c>
      <c r="W27" s="27">
        <v>4.9000000000000004</v>
      </c>
      <c r="X27" s="27">
        <v>5</v>
      </c>
      <c r="Y27" s="27">
        <v>5.2</v>
      </c>
      <c r="Z27" s="27">
        <v>5.2</v>
      </c>
      <c r="AA27" s="29">
        <v>14</v>
      </c>
      <c r="AB27" s="29">
        <v>13.2</v>
      </c>
      <c r="AC27" s="29">
        <v>14.5</v>
      </c>
      <c r="AD27" s="28">
        <v>15.2</v>
      </c>
      <c r="AE27" s="29">
        <v>14</v>
      </c>
      <c r="AF27" s="28">
        <v>12.5</v>
      </c>
      <c r="AG27" s="44">
        <v>89.8</v>
      </c>
      <c r="AH27" s="44">
        <v>89.6</v>
      </c>
      <c r="AI27" s="41">
        <v>33.200000000000003</v>
      </c>
      <c r="AJ27" s="41">
        <v>33.700000000000003</v>
      </c>
      <c r="AK27" s="40" t="s">
        <v>76</v>
      </c>
      <c r="AL27">
        <v>0.6</v>
      </c>
      <c r="AM27">
        <v>30</v>
      </c>
      <c r="AN27">
        <v>186</v>
      </c>
      <c r="AO27">
        <v>45</v>
      </c>
      <c r="AP27">
        <v>2385</v>
      </c>
      <c r="AQ27">
        <v>50</v>
      </c>
      <c r="AR27">
        <f t="shared" si="1"/>
        <v>4060020834</v>
      </c>
      <c r="AS27" s="82">
        <f t="shared" si="2"/>
        <v>2728508.625</v>
      </c>
      <c r="AT27" s="84">
        <f t="shared" si="3"/>
        <v>1124548667827.8489</v>
      </c>
      <c r="AU27" s="90">
        <f t="shared" si="4"/>
        <v>3055.9296599999998</v>
      </c>
      <c r="AV27">
        <f t="shared" si="5"/>
        <v>19601605.962000001</v>
      </c>
      <c r="AW27">
        <f t="shared" si="6"/>
        <v>7246918.9080000008</v>
      </c>
    </row>
    <row r="28" spans="1:49" x14ac:dyDescent="0.2">
      <c r="A28">
        <f t="shared" si="7"/>
        <v>26</v>
      </c>
      <c r="B28" s="89" t="s">
        <v>24</v>
      </c>
      <c r="C28" s="5">
        <v>29558864</v>
      </c>
      <c r="D28" s="57">
        <v>0.129</v>
      </c>
      <c r="E28" s="32">
        <v>0.14219999999999999</v>
      </c>
      <c r="F28" s="26">
        <v>63588.435198778752</v>
      </c>
      <c r="G28" s="9">
        <v>-1709.0823094952284</v>
      </c>
      <c r="H28" s="47">
        <v>7.25</v>
      </c>
      <c r="I28" s="47">
        <v>7.25</v>
      </c>
      <c r="J28" s="47">
        <v>7.25</v>
      </c>
      <c r="K28" s="21">
        <v>14.087144891630478</v>
      </c>
      <c r="L28" s="5">
        <v>4164</v>
      </c>
      <c r="M28">
        <v>2391</v>
      </c>
      <c r="N28">
        <v>2212</v>
      </c>
      <c r="O28">
        <v>1694</v>
      </c>
      <c r="P28" s="28">
        <v>8.0889441488685083</v>
      </c>
      <c r="Q28" s="27">
        <v>7.5669271098983959</v>
      </c>
      <c r="R28" s="27">
        <v>5.8422091054932936</v>
      </c>
      <c r="S28" s="28">
        <v>4.5999999999999996</v>
      </c>
      <c r="T28" s="28">
        <v>5</v>
      </c>
      <c r="U28" s="28">
        <v>5.3</v>
      </c>
      <c r="V28" s="28">
        <v>4.8</v>
      </c>
      <c r="W28" s="28">
        <v>4.4000000000000004</v>
      </c>
      <c r="X28" s="28">
        <v>4.3</v>
      </c>
      <c r="Y28" s="28">
        <v>4.4000000000000004</v>
      </c>
      <c r="Z28" s="28">
        <v>4.4000000000000004</v>
      </c>
      <c r="AA28" s="29">
        <v>14.2</v>
      </c>
      <c r="AB28" s="29">
        <v>13.3</v>
      </c>
      <c r="AC28" s="29">
        <v>13.4</v>
      </c>
      <c r="AD28" s="29">
        <v>13.7</v>
      </c>
      <c r="AE28" s="1">
        <v>13.4</v>
      </c>
      <c r="AF28" s="29">
        <v>10.9</v>
      </c>
      <c r="AG28" s="15">
        <v>85.4</v>
      </c>
      <c r="AH28" s="15">
        <v>85.8</v>
      </c>
      <c r="AI28" s="41">
        <v>33.1</v>
      </c>
      <c r="AJ28" s="41">
        <v>33.200000000000003</v>
      </c>
      <c r="AK28" s="12" t="s">
        <v>65</v>
      </c>
      <c r="AL28">
        <v>24.4</v>
      </c>
      <c r="AM28">
        <v>1</v>
      </c>
      <c r="AN28">
        <v>461</v>
      </c>
      <c r="AO28">
        <v>6</v>
      </c>
      <c r="AP28">
        <v>3703</v>
      </c>
      <c r="AQ28">
        <v>10</v>
      </c>
      <c r="AR28">
        <f t="shared" si="1"/>
        <v>13626636304</v>
      </c>
      <c r="AS28" s="82">
        <f t="shared" si="2"/>
        <v>3813093.4560000002</v>
      </c>
      <c r="AT28" s="84">
        <f t="shared" si="3"/>
        <v>1879601908013.5142</v>
      </c>
      <c r="AU28" s="90">
        <f t="shared" si="4"/>
        <v>4197.3586879999993</v>
      </c>
      <c r="AV28">
        <f t="shared" si="5"/>
        <v>25243269.856000002</v>
      </c>
      <c r="AW28">
        <f t="shared" si="6"/>
        <v>9783983.9840000011</v>
      </c>
    </row>
    <row r="29" spans="1:49" x14ac:dyDescent="0.2">
      <c r="A29">
        <f t="shared" si="7"/>
        <v>27</v>
      </c>
      <c r="B29" s="81" t="s">
        <v>15</v>
      </c>
      <c r="C29" s="5">
        <v>10037504</v>
      </c>
      <c r="D29" s="35">
        <v>0.11</v>
      </c>
      <c r="E29" s="32">
        <v>0.1371</v>
      </c>
      <c r="F29" s="24">
        <v>53759.486092571475</v>
      </c>
      <c r="G29" s="9">
        <v>-11538.031415702506</v>
      </c>
      <c r="H29" s="48">
        <v>9.65</v>
      </c>
      <c r="I29" s="48">
        <v>9.4499999999999993</v>
      </c>
      <c r="J29" s="48">
        <v>7.4</v>
      </c>
      <c r="K29" s="21">
        <v>14.485672932234946</v>
      </c>
      <c r="L29" s="5">
        <v>1454</v>
      </c>
      <c r="M29">
        <v>822</v>
      </c>
      <c r="N29">
        <v>811</v>
      </c>
      <c r="O29">
        <v>612</v>
      </c>
      <c r="P29" s="27">
        <v>8.1892868984161797</v>
      </c>
      <c r="Q29" s="27">
        <v>8.0539629420381811</v>
      </c>
      <c r="R29" s="27">
        <v>6.1280541015056089</v>
      </c>
      <c r="S29" s="27">
        <v>5.6</v>
      </c>
      <c r="T29" s="28">
        <v>5.7</v>
      </c>
      <c r="U29" s="27">
        <v>6.2</v>
      </c>
      <c r="V29" s="27">
        <v>5.8</v>
      </c>
      <c r="W29" s="27">
        <v>5.5</v>
      </c>
      <c r="X29" s="15">
        <v>6.4</v>
      </c>
      <c r="Y29" s="15">
        <v>7.1</v>
      </c>
      <c r="Z29" s="15">
        <v>6.2</v>
      </c>
      <c r="AA29" s="29">
        <v>14.3</v>
      </c>
      <c r="AB29" s="28">
        <v>14</v>
      </c>
      <c r="AC29" s="29">
        <v>14.3</v>
      </c>
      <c r="AD29" s="29">
        <v>15</v>
      </c>
      <c r="AE29" s="29">
        <v>14.1</v>
      </c>
      <c r="AF29" s="29">
        <v>11</v>
      </c>
      <c r="AG29" s="42">
        <v>92</v>
      </c>
      <c r="AH29" s="42">
        <v>92</v>
      </c>
      <c r="AI29" s="44">
        <v>31.7</v>
      </c>
      <c r="AJ29" s="41">
        <v>32.1</v>
      </c>
      <c r="AK29" s="39" t="s">
        <v>72</v>
      </c>
      <c r="AL29">
        <v>0.7</v>
      </c>
      <c r="AM29">
        <v>28</v>
      </c>
      <c r="AN29">
        <v>259</v>
      </c>
      <c r="AO29">
        <v>31</v>
      </c>
      <c r="AP29">
        <v>2888</v>
      </c>
      <c r="AQ29">
        <v>37</v>
      </c>
      <c r="AR29">
        <f t="shared" si="1"/>
        <v>2599713536</v>
      </c>
      <c r="AS29" s="82">
        <f t="shared" si="2"/>
        <v>1104125.4399999999</v>
      </c>
      <c r="AT29" s="84">
        <f t="shared" si="3"/>
        <v>539611056692.13055</v>
      </c>
      <c r="AU29" s="90">
        <f t="shared" si="4"/>
        <v>1435.3630720000001</v>
      </c>
      <c r="AV29">
        <f t="shared" si="5"/>
        <v>9234503.6799999997</v>
      </c>
      <c r="AW29">
        <f t="shared" si="6"/>
        <v>3181888.7680000002</v>
      </c>
    </row>
    <row r="30" spans="1:49" x14ac:dyDescent="0.2">
      <c r="A30">
        <f t="shared" si="7"/>
        <v>28</v>
      </c>
      <c r="B30" s="78" t="s">
        <v>20</v>
      </c>
      <c r="C30" s="5">
        <v>11764342</v>
      </c>
      <c r="D30" s="35">
        <v>0.12300000000000001</v>
      </c>
      <c r="E30" s="32">
        <v>0.13619999999999999</v>
      </c>
      <c r="F30" s="25">
        <v>59488.035862470162</v>
      </c>
      <c r="G30" s="9">
        <v>-5809.4816458038185</v>
      </c>
      <c r="H30" s="48">
        <v>8.8000000000000007</v>
      </c>
      <c r="I30" s="48">
        <v>8.5500000000000007</v>
      </c>
      <c r="J30" s="48">
        <v>7.4</v>
      </c>
      <c r="K30" s="21">
        <v>14.994463778764677</v>
      </c>
      <c r="L30" s="5">
        <v>1764</v>
      </c>
      <c r="M30">
        <v>1020</v>
      </c>
      <c r="N30">
        <v>1004</v>
      </c>
      <c r="O30">
        <v>724</v>
      </c>
      <c r="P30" s="27">
        <v>8.6702681713945413</v>
      </c>
      <c r="Q30" s="27">
        <v>8.5102653380368096</v>
      </c>
      <c r="R30" s="27">
        <v>6.1938044845197666</v>
      </c>
      <c r="S30" s="28">
        <v>5.0999999999999996</v>
      </c>
      <c r="T30" s="27">
        <v>6.4</v>
      </c>
      <c r="U30" s="27">
        <v>5.9</v>
      </c>
      <c r="V30" s="28">
        <v>4.3</v>
      </c>
      <c r="W30" s="28">
        <v>4</v>
      </c>
      <c r="X30" s="28">
        <v>3.9</v>
      </c>
      <c r="Y30" s="28">
        <v>4.0999999999999996</v>
      </c>
      <c r="Z30" s="28">
        <v>4.4000000000000004</v>
      </c>
      <c r="AA30" s="29">
        <v>14.6</v>
      </c>
      <c r="AB30" s="29">
        <v>13.8</v>
      </c>
      <c r="AC30" s="28">
        <v>15.1</v>
      </c>
      <c r="AD30" s="28">
        <v>15.3</v>
      </c>
      <c r="AE30" s="29">
        <v>14.8</v>
      </c>
      <c r="AF30" s="28">
        <v>11.5</v>
      </c>
      <c r="AG30" s="41">
        <v>91.7</v>
      </c>
      <c r="AH30" s="41">
        <v>91.5</v>
      </c>
      <c r="AI30" s="44">
        <v>30.7</v>
      </c>
      <c r="AJ30" s="44">
        <v>30.6</v>
      </c>
      <c r="AK30" s="40" t="s">
        <v>75</v>
      </c>
      <c r="AL30">
        <v>3.3</v>
      </c>
      <c r="AM30">
        <v>10</v>
      </c>
      <c r="AN30">
        <v>289</v>
      </c>
      <c r="AO30">
        <v>24</v>
      </c>
      <c r="AP30">
        <v>2968</v>
      </c>
      <c r="AQ30">
        <v>32</v>
      </c>
      <c r="AR30">
        <f t="shared" si="1"/>
        <v>3399894838</v>
      </c>
      <c r="AS30" s="82">
        <f t="shared" si="2"/>
        <v>1447014.0660000001</v>
      </c>
      <c r="AT30" s="84">
        <f t="shared" si="3"/>
        <v>699837598794.36389</v>
      </c>
      <c r="AU30" s="90">
        <f t="shared" si="4"/>
        <v>1717.593932</v>
      </c>
      <c r="AV30">
        <f t="shared" si="5"/>
        <v>10787901.614</v>
      </c>
      <c r="AW30">
        <f t="shared" si="6"/>
        <v>3611652.9939999999</v>
      </c>
    </row>
    <row r="31" spans="1:49" x14ac:dyDescent="0.2">
      <c r="A31">
        <f t="shared" si="7"/>
        <v>29</v>
      </c>
      <c r="B31" s="79" t="s">
        <v>31</v>
      </c>
      <c r="C31" s="5">
        <v>5811297</v>
      </c>
      <c r="D31" s="37">
        <v>8.900000000000001E-2</v>
      </c>
      <c r="E31" s="30">
        <v>9.7799999999999998E-2</v>
      </c>
      <c r="F31" s="26">
        <v>68241.711375551851</v>
      </c>
      <c r="G31" s="9">
        <v>2944.1938672778701</v>
      </c>
      <c r="H31" s="51">
        <v>12.32</v>
      </c>
      <c r="I31" s="51">
        <v>11.1</v>
      </c>
      <c r="J31" s="51">
        <v>7.36</v>
      </c>
      <c r="K31" s="21">
        <v>15.865649269001395</v>
      </c>
      <c r="L31" s="4">
        <v>922</v>
      </c>
      <c r="M31">
        <v>368</v>
      </c>
      <c r="N31">
        <v>336</v>
      </c>
      <c r="O31">
        <v>250</v>
      </c>
      <c r="P31" s="28">
        <v>6.3324934175623788</v>
      </c>
      <c r="Q31" s="29">
        <v>5.8082600026102602</v>
      </c>
      <c r="R31" s="28">
        <v>4.3412304366791599</v>
      </c>
      <c r="S31" s="28">
        <v>3.8</v>
      </c>
      <c r="T31" s="28">
        <v>4</v>
      </c>
      <c r="U31" s="29">
        <v>3.4</v>
      </c>
      <c r="V31" s="29">
        <v>3.2</v>
      </c>
      <c r="W31" s="29">
        <v>2.8</v>
      </c>
      <c r="X31" s="28">
        <v>3.4</v>
      </c>
      <c r="Y31" s="29">
        <v>2.9</v>
      </c>
      <c r="Z31" s="29">
        <v>2.9</v>
      </c>
      <c r="AA31" s="15">
        <v>22.8</v>
      </c>
      <c r="AB31" s="15">
        <v>21.5</v>
      </c>
      <c r="AC31" s="15">
        <v>22.1</v>
      </c>
      <c r="AD31" s="15">
        <v>21.9</v>
      </c>
      <c r="AE31" s="15">
        <v>20.3</v>
      </c>
      <c r="AF31" s="15">
        <v>17.2</v>
      </c>
      <c r="AG31" s="42">
        <v>92.4</v>
      </c>
      <c r="AH31" s="42">
        <v>92.7</v>
      </c>
      <c r="AI31" s="43">
        <v>44.4</v>
      </c>
      <c r="AJ31" s="43">
        <v>44.2</v>
      </c>
      <c r="AK31" t="s">
        <v>73</v>
      </c>
      <c r="AL31">
        <v>3.9</v>
      </c>
      <c r="AM31">
        <v>9</v>
      </c>
      <c r="AN31">
        <v>251</v>
      </c>
      <c r="AO31">
        <v>34</v>
      </c>
      <c r="AP31">
        <v>2671</v>
      </c>
      <c r="AQ31">
        <v>44</v>
      </c>
      <c r="AR31">
        <f t="shared" si="1"/>
        <v>1458635547</v>
      </c>
      <c r="AS31" s="82">
        <f t="shared" si="2"/>
        <v>517205.43300000008</v>
      </c>
      <c r="AT31" s="84">
        <f t="shared" si="3"/>
        <v>396572852591.61035</v>
      </c>
      <c r="AU31" s="90">
        <f t="shared" si="4"/>
        <v>1324.9757160000001</v>
      </c>
      <c r="AV31">
        <f t="shared" si="5"/>
        <v>5369638.4280000003</v>
      </c>
      <c r="AW31">
        <f t="shared" si="6"/>
        <v>2580215.8680000002</v>
      </c>
    </row>
    <row r="32" spans="1:49" x14ac:dyDescent="0.2">
      <c r="A32">
        <f t="shared" si="7"/>
        <v>30</v>
      </c>
      <c r="B32" s="89" t="s">
        <v>12</v>
      </c>
      <c r="C32" s="5">
        <v>10565885</v>
      </c>
      <c r="D32" s="35">
        <v>0.128</v>
      </c>
      <c r="E32" s="32">
        <v>0.13980000000000001</v>
      </c>
      <c r="F32" s="24">
        <v>56406.956694854845</v>
      </c>
      <c r="G32" s="9">
        <v>-8890.5608134191352</v>
      </c>
      <c r="H32" s="23">
        <v>7.25</v>
      </c>
      <c r="I32" s="23">
        <v>7.25</v>
      </c>
      <c r="J32" s="23">
        <v>7.25</v>
      </c>
      <c r="K32" s="21">
        <v>16.080053871493018</v>
      </c>
      <c r="L32" s="5">
        <v>1699</v>
      </c>
      <c r="M32">
        <v>991</v>
      </c>
      <c r="N32">
        <v>884</v>
      </c>
      <c r="O32">
        <v>707</v>
      </c>
      <c r="P32" s="27">
        <v>9.3792427231604361</v>
      </c>
      <c r="Q32" s="27">
        <v>8.4597794428316515</v>
      </c>
      <c r="R32" s="27">
        <v>6.7409833864793614</v>
      </c>
      <c r="S32" s="27">
        <v>5.5</v>
      </c>
      <c r="T32" s="27">
        <v>6.1</v>
      </c>
      <c r="U32" s="27">
        <v>6.7</v>
      </c>
      <c r="V32" s="27">
        <v>5.0999999999999996</v>
      </c>
      <c r="W32" s="27">
        <v>5</v>
      </c>
      <c r="X32" s="27">
        <v>4.8</v>
      </c>
      <c r="Y32" s="27">
        <v>4.9000000000000004</v>
      </c>
      <c r="Z32" s="27">
        <v>5.3</v>
      </c>
      <c r="AA32" s="1">
        <v>13.2</v>
      </c>
      <c r="AB32" s="29">
        <v>13.2</v>
      </c>
      <c r="AC32" s="1">
        <v>12.5</v>
      </c>
      <c r="AD32" s="29">
        <v>13.7</v>
      </c>
      <c r="AE32" s="29">
        <v>14.3</v>
      </c>
      <c r="AF32" s="28">
        <v>11.5</v>
      </c>
      <c r="AG32" s="44">
        <v>89.7</v>
      </c>
      <c r="AH32" s="44">
        <v>90.3</v>
      </c>
      <c r="AI32" s="41">
        <v>34.9</v>
      </c>
      <c r="AJ32" s="42">
        <v>34.799999999999997</v>
      </c>
      <c r="AK32" s="16" t="s">
        <v>77</v>
      </c>
      <c r="AL32">
        <v>0.8</v>
      </c>
      <c r="AM32">
        <v>25</v>
      </c>
      <c r="AN32">
        <v>236</v>
      </c>
      <c r="AO32">
        <v>35</v>
      </c>
      <c r="AP32">
        <v>2748</v>
      </c>
      <c r="AQ32">
        <v>42</v>
      </c>
      <c r="AR32">
        <f t="shared" si="1"/>
        <v>2493548860</v>
      </c>
      <c r="AS32" s="82">
        <f t="shared" si="2"/>
        <v>1352433.28</v>
      </c>
      <c r="AT32" s="84">
        <f t="shared" si="3"/>
        <v>595989417637.81641</v>
      </c>
      <c r="AU32" s="90">
        <f t="shared" si="4"/>
        <v>1394.6968199999999</v>
      </c>
      <c r="AV32">
        <f t="shared" si="5"/>
        <v>9477598.8450000007</v>
      </c>
      <c r="AW32">
        <f t="shared" si="6"/>
        <v>3687493.8649999998</v>
      </c>
    </row>
    <row r="33" spans="1:49" x14ac:dyDescent="0.2">
      <c r="A33">
        <f t="shared" si="7"/>
        <v>31</v>
      </c>
      <c r="B33" s="78" t="s">
        <v>41</v>
      </c>
      <c r="C33" s="5">
        <v>2937922</v>
      </c>
      <c r="D33" s="37">
        <v>8.5999999999999993E-2</v>
      </c>
      <c r="E33" s="34">
        <v>0.1144</v>
      </c>
      <c r="F33" s="25">
        <v>60581.557635050667</v>
      </c>
      <c r="G33" s="9">
        <v>-4715.9598732233135</v>
      </c>
      <c r="H33" s="23">
        <v>7.25</v>
      </c>
      <c r="I33" s="23">
        <v>7.25</v>
      </c>
      <c r="J33" s="23">
        <v>7.25</v>
      </c>
      <c r="K33" s="20">
        <v>16.814605697496393</v>
      </c>
      <c r="L33" s="4">
        <v>494</v>
      </c>
      <c r="M33">
        <v>180</v>
      </c>
      <c r="N33">
        <v>195</v>
      </c>
      <c r="O33">
        <v>137</v>
      </c>
      <c r="P33" s="28">
        <v>6.1267794039460544</v>
      </c>
      <c r="Q33" s="28">
        <v>6.6373511318725935</v>
      </c>
      <c r="R33" s="28">
        <v>4.7025483693141217</v>
      </c>
      <c r="S33" s="28">
        <v>4.2</v>
      </c>
      <c r="T33" s="28">
        <v>4.5999999999999996</v>
      </c>
      <c r="U33" s="28">
        <v>4.5</v>
      </c>
      <c r="V33" s="28">
        <v>4.4000000000000004</v>
      </c>
      <c r="W33" s="28">
        <v>3.2</v>
      </c>
      <c r="X33" s="28">
        <v>3.9</v>
      </c>
      <c r="Y33" s="29">
        <v>2.9</v>
      </c>
      <c r="Z33" s="28">
        <v>3.8</v>
      </c>
      <c r="AA33" s="27">
        <v>19.399999999999999</v>
      </c>
      <c r="AB33" s="27">
        <v>18.399999999999999</v>
      </c>
      <c r="AC33" s="27">
        <v>18.2</v>
      </c>
      <c r="AD33" s="27">
        <v>19.3</v>
      </c>
      <c r="AE33" s="27">
        <v>19.100000000000001</v>
      </c>
      <c r="AF33" s="27">
        <v>13.3</v>
      </c>
      <c r="AG33" s="42">
        <v>91.9</v>
      </c>
      <c r="AH33" s="42">
        <v>91.8</v>
      </c>
      <c r="AI33" s="42">
        <v>35.4</v>
      </c>
      <c r="AJ33" s="42">
        <v>35.1</v>
      </c>
      <c r="AK33" t="s">
        <v>70</v>
      </c>
      <c r="AL33">
        <v>0.8</v>
      </c>
      <c r="AM33">
        <v>21</v>
      </c>
      <c r="AN33">
        <v>364</v>
      </c>
      <c r="AO33">
        <v>14</v>
      </c>
      <c r="AP33">
        <v>3496</v>
      </c>
      <c r="AQ33">
        <v>16</v>
      </c>
      <c r="AR33">
        <f t="shared" si="1"/>
        <v>1069403608</v>
      </c>
      <c r="AS33" s="82">
        <f t="shared" si="2"/>
        <v>252661.29199999999</v>
      </c>
      <c r="AT33" s="84">
        <f t="shared" si="3"/>
        <v>177983890970.28333</v>
      </c>
      <c r="AU33" s="90">
        <f t="shared" si="4"/>
        <v>569.95686799999999</v>
      </c>
      <c r="AV33">
        <f t="shared" si="5"/>
        <v>2699950.318</v>
      </c>
      <c r="AW33">
        <f t="shared" si="6"/>
        <v>1040024.3879999999</v>
      </c>
    </row>
    <row r="34" spans="1:49" x14ac:dyDescent="0.2">
      <c r="A34">
        <f t="shared" si="7"/>
        <v>32</v>
      </c>
      <c r="B34" s="78" t="s">
        <v>50</v>
      </c>
      <c r="C34" s="5">
        <v>1904314</v>
      </c>
      <c r="D34" s="31">
        <v>8.5000000000000006E-2</v>
      </c>
      <c r="E34" s="33">
        <v>0.11940000000000001</v>
      </c>
      <c r="F34" s="23">
        <v>46817.267418924326</v>
      </c>
      <c r="G34" s="9">
        <v>-18480.250089349654</v>
      </c>
      <c r="H34" s="47">
        <v>7.25</v>
      </c>
      <c r="I34" s="47">
        <v>7.25</v>
      </c>
      <c r="J34" s="47">
        <v>7.25</v>
      </c>
      <c r="K34" s="20">
        <v>16.856463797461974</v>
      </c>
      <c r="L34" s="4">
        <v>321</v>
      </c>
      <c r="M34">
        <v>41</v>
      </c>
      <c r="N34">
        <v>42</v>
      </c>
      <c r="O34">
        <v>27</v>
      </c>
      <c r="P34" s="1">
        <v>2.1530062794266072</v>
      </c>
      <c r="Q34" s="1">
        <v>2.2712499770171131</v>
      </c>
      <c r="R34" s="1">
        <v>1.5108571876232817</v>
      </c>
      <c r="S34" s="1">
        <v>1.9</v>
      </c>
      <c r="T34" s="1">
        <v>2.4</v>
      </c>
      <c r="U34" s="29">
        <v>2.9</v>
      </c>
      <c r="V34" s="1">
        <v>1.9</v>
      </c>
      <c r="W34" s="1">
        <v>2</v>
      </c>
      <c r="X34" s="1">
        <v>1.7</v>
      </c>
      <c r="Y34" s="1">
        <v>1.9</v>
      </c>
      <c r="Z34" s="29">
        <v>2.2999999999999998</v>
      </c>
      <c r="AA34" s="27">
        <v>20.5</v>
      </c>
      <c r="AB34" s="15">
        <v>23.2</v>
      </c>
      <c r="AC34" s="15">
        <v>20.399999999999999</v>
      </c>
      <c r="AD34" s="15">
        <v>23.9</v>
      </c>
      <c r="AE34" s="15">
        <v>23.2</v>
      </c>
      <c r="AF34" s="15">
        <v>16.5</v>
      </c>
      <c r="AG34" s="41">
        <v>91.3</v>
      </c>
      <c r="AH34" s="41">
        <v>91.3</v>
      </c>
      <c r="AI34" s="44">
        <v>30.7</v>
      </c>
      <c r="AJ34" s="44">
        <v>30.9</v>
      </c>
      <c r="AK34" s="12" t="s">
        <v>65</v>
      </c>
      <c r="AL34">
        <v>0.2</v>
      </c>
      <c r="AM34">
        <v>42</v>
      </c>
      <c r="AN34">
        <v>298</v>
      </c>
      <c r="AO34">
        <v>21</v>
      </c>
      <c r="AP34">
        <v>3220</v>
      </c>
      <c r="AQ34">
        <v>23</v>
      </c>
      <c r="AR34">
        <f t="shared" si="1"/>
        <v>567485572</v>
      </c>
      <c r="AS34" s="82">
        <f t="shared" si="2"/>
        <v>161866.69</v>
      </c>
      <c r="AT34" s="84">
        <f t="shared" si="3"/>
        <v>89154777787.601456</v>
      </c>
      <c r="AU34" s="90">
        <f t="shared" si="4"/>
        <v>390.38436999999999</v>
      </c>
      <c r="AV34">
        <f t="shared" si="5"/>
        <v>1738638.6819999998</v>
      </c>
      <c r="AW34">
        <f t="shared" si="6"/>
        <v>584624.39800000004</v>
      </c>
    </row>
    <row r="35" spans="1:49" x14ac:dyDescent="0.2">
      <c r="A35">
        <f t="shared" si="7"/>
        <v>33</v>
      </c>
      <c r="B35" s="78" t="s">
        <v>16</v>
      </c>
      <c r="C35" s="5">
        <v>6813532</v>
      </c>
      <c r="D35" s="36">
        <v>0.109</v>
      </c>
      <c r="E35" s="32">
        <v>0.12909999999999999</v>
      </c>
      <c r="F35" s="24">
        <v>56398.061322722868</v>
      </c>
      <c r="G35" s="9">
        <v>-8899.4561855511129</v>
      </c>
      <c r="H35" s="47">
        <v>7.25</v>
      </c>
      <c r="I35" s="47">
        <v>7.25</v>
      </c>
      <c r="J35" s="47">
        <v>7.25</v>
      </c>
      <c r="K35" s="20">
        <v>17.010267215300377</v>
      </c>
      <c r="L35" s="4">
        <v>1159</v>
      </c>
      <c r="M35">
        <v>624</v>
      </c>
      <c r="N35">
        <v>620</v>
      </c>
      <c r="O35">
        <v>466</v>
      </c>
      <c r="P35" s="27">
        <v>9.1582456793334206</v>
      </c>
      <c r="Q35" s="27">
        <v>9.1326904803043956</v>
      </c>
      <c r="R35" s="27">
        <v>6.921937625617943</v>
      </c>
      <c r="S35" s="27">
        <v>6.2</v>
      </c>
      <c r="T35" s="27">
        <v>6.2</v>
      </c>
      <c r="U35" s="27">
        <v>6.5</v>
      </c>
      <c r="V35" s="27">
        <v>5.6</v>
      </c>
      <c r="W35" s="27">
        <v>5</v>
      </c>
      <c r="X35" s="27">
        <v>5.4</v>
      </c>
      <c r="Y35" s="27">
        <v>4.7</v>
      </c>
      <c r="Z35" s="27">
        <v>4.8</v>
      </c>
      <c r="AA35" s="28">
        <v>16.399999999999999</v>
      </c>
      <c r="AB35" s="28">
        <v>15</v>
      </c>
      <c r="AC35" s="29">
        <v>14.2</v>
      </c>
      <c r="AD35" s="28">
        <v>16</v>
      </c>
      <c r="AE35" s="28">
        <v>16.3</v>
      </c>
      <c r="AF35" s="28">
        <v>11.8</v>
      </c>
      <c r="AG35" s="41">
        <v>90.6</v>
      </c>
      <c r="AH35" s="44">
        <v>90.2</v>
      </c>
      <c r="AI35" s="15">
        <v>28.9</v>
      </c>
      <c r="AJ35" s="44">
        <v>28.9</v>
      </c>
      <c r="AK35" s="40" t="s">
        <v>75</v>
      </c>
      <c r="AL35">
        <v>0.7</v>
      </c>
      <c r="AM35">
        <v>26</v>
      </c>
      <c r="AN35">
        <v>378</v>
      </c>
      <c r="AO35">
        <v>12</v>
      </c>
      <c r="AP35">
        <v>3579</v>
      </c>
      <c r="AQ35">
        <v>14</v>
      </c>
      <c r="AR35">
        <f t="shared" si="1"/>
        <v>2575515096</v>
      </c>
      <c r="AS35" s="82">
        <f t="shared" si="2"/>
        <v>742674.98800000001</v>
      </c>
      <c r="AT35" s="84">
        <f t="shared" si="3"/>
        <v>384269995560.33459</v>
      </c>
      <c r="AU35" s="90">
        <f t="shared" si="4"/>
        <v>1117.4192479999999</v>
      </c>
      <c r="AV35">
        <f t="shared" si="5"/>
        <v>6173059.9919999996</v>
      </c>
      <c r="AW35">
        <f t="shared" si="6"/>
        <v>1969110.7479999999</v>
      </c>
    </row>
    <row r="36" spans="1:49" x14ac:dyDescent="0.2">
      <c r="A36">
        <f t="shared" si="7"/>
        <v>34</v>
      </c>
      <c r="B36" s="79" t="s">
        <v>27</v>
      </c>
      <c r="C36" s="5">
        <v>3146402</v>
      </c>
      <c r="D36" s="35">
        <v>0.121</v>
      </c>
      <c r="E36" s="33">
        <v>0.1278</v>
      </c>
      <c r="F36" s="25">
        <v>57854.017783514864</v>
      </c>
      <c r="G36" s="9">
        <v>-7443.4997247591164</v>
      </c>
      <c r="H36" s="49">
        <v>9</v>
      </c>
      <c r="I36" s="49">
        <v>8.25</v>
      </c>
      <c r="J36" s="49">
        <v>8.25</v>
      </c>
      <c r="K36" s="20">
        <v>17.384936826254243</v>
      </c>
      <c r="L36" s="4">
        <v>547</v>
      </c>
      <c r="M36">
        <v>264</v>
      </c>
      <c r="N36">
        <v>217</v>
      </c>
      <c r="O36">
        <v>166</v>
      </c>
      <c r="P36" s="27">
        <v>8.3905362378996706</v>
      </c>
      <c r="Q36" s="28">
        <v>6.9648432685592212</v>
      </c>
      <c r="R36" s="28">
        <v>5.3893374231694757</v>
      </c>
      <c r="S36" s="27">
        <v>6.7</v>
      </c>
      <c r="T36" s="15">
        <v>8.9</v>
      </c>
      <c r="U36" s="15">
        <v>7.8</v>
      </c>
      <c r="V36" s="15">
        <v>6.2</v>
      </c>
      <c r="W36" s="15">
        <v>6</v>
      </c>
      <c r="X36" s="15">
        <v>5.8</v>
      </c>
      <c r="Y36" s="28">
        <v>4.5</v>
      </c>
      <c r="Z36" s="27">
        <v>5.2</v>
      </c>
      <c r="AA36" s="15">
        <v>21.5</v>
      </c>
      <c r="AB36" s="27">
        <v>18.2</v>
      </c>
      <c r="AC36" s="27">
        <v>19.8</v>
      </c>
      <c r="AD36" s="15">
        <v>20.8</v>
      </c>
      <c r="AE36" s="15">
        <v>20.3</v>
      </c>
      <c r="AF36" s="15">
        <v>19.8</v>
      </c>
      <c r="AG36" s="15">
        <v>87.2</v>
      </c>
      <c r="AH36" s="15">
        <v>87.2</v>
      </c>
      <c r="AI36" s="15">
        <v>27.6</v>
      </c>
      <c r="AJ36" s="15">
        <v>28</v>
      </c>
      <c r="AK36" t="s">
        <v>71</v>
      </c>
      <c r="AL36">
        <v>0.1</v>
      </c>
      <c r="AM36">
        <v>45</v>
      </c>
      <c r="AN36">
        <v>228</v>
      </c>
      <c r="AO36">
        <v>38</v>
      </c>
      <c r="AP36">
        <v>2819</v>
      </c>
      <c r="AQ36">
        <v>41</v>
      </c>
      <c r="AR36">
        <f t="shared" si="1"/>
        <v>717379656</v>
      </c>
      <c r="AS36" s="82">
        <f t="shared" si="2"/>
        <v>380714.64199999999</v>
      </c>
      <c r="AT36" s="84">
        <f t="shared" si="3"/>
        <v>182031997262.08673</v>
      </c>
      <c r="AU36" s="90">
        <f t="shared" si="4"/>
        <v>676.47642999999994</v>
      </c>
      <c r="AV36">
        <f t="shared" si="5"/>
        <v>2743662.5439999998</v>
      </c>
      <c r="AW36">
        <f t="shared" si="6"/>
        <v>868406.95200000005</v>
      </c>
    </row>
    <row r="37" spans="1:49" x14ac:dyDescent="0.2">
      <c r="A37">
        <f t="shared" si="7"/>
        <v>35</v>
      </c>
      <c r="B37" s="81" t="s">
        <v>21</v>
      </c>
      <c r="C37" s="5">
        <v>7264877</v>
      </c>
      <c r="D37" s="35">
        <v>0.11199999999999999</v>
      </c>
      <c r="E37" s="32">
        <v>0.14119999999999999</v>
      </c>
      <c r="F37" s="24">
        <v>50849.497239692108</v>
      </c>
      <c r="G37" s="9">
        <v>-14448.020268581873</v>
      </c>
      <c r="H37" s="52">
        <v>12.15</v>
      </c>
      <c r="I37" s="52">
        <v>11</v>
      </c>
      <c r="J37" s="52">
        <v>7.35</v>
      </c>
      <c r="K37" s="20">
        <v>17.412545319074226</v>
      </c>
      <c r="L37" s="5">
        <v>1265</v>
      </c>
      <c r="M37">
        <v>562</v>
      </c>
      <c r="N37">
        <v>525</v>
      </c>
      <c r="O37">
        <v>414</v>
      </c>
      <c r="P37" s="28">
        <v>7.7358501733752689</v>
      </c>
      <c r="Q37" s="28">
        <v>7.3120357640722213</v>
      </c>
      <c r="R37" s="27">
        <v>5.6878155861809159</v>
      </c>
      <c r="S37" s="27">
        <v>5.4</v>
      </c>
      <c r="T37" s="27">
        <v>6</v>
      </c>
      <c r="U37" s="28">
        <v>5.6</v>
      </c>
      <c r="V37" s="28">
        <v>4.5</v>
      </c>
      <c r="W37" s="27">
        <v>4.5999999999999996</v>
      </c>
      <c r="X37" s="27">
        <v>5.4</v>
      </c>
      <c r="Y37" s="27">
        <v>5.5</v>
      </c>
      <c r="Z37" s="15">
        <v>6.2</v>
      </c>
      <c r="AA37" s="27">
        <v>19.5</v>
      </c>
      <c r="AB37" s="27">
        <v>17.600000000000001</v>
      </c>
      <c r="AC37" s="27">
        <v>18.7</v>
      </c>
      <c r="AD37" s="27">
        <v>19.2</v>
      </c>
      <c r="AE37" s="27">
        <v>18.2</v>
      </c>
      <c r="AF37" s="15">
        <v>16.399999999999999</v>
      </c>
      <c r="AG37" s="44">
        <v>89</v>
      </c>
      <c r="AH37" s="44">
        <v>89.1</v>
      </c>
      <c r="AI37" s="41">
        <v>32.4</v>
      </c>
      <c r="AJ37" s="41">
        <v>33</v>
      </c>
      <c r="AK37" s="17" t="s">
        <v>68</v>
      </c>
      <c r="AL37">
        <v>0.8</v>
      </c>
      <c r="AM37">
        <v>20</v>
      </c>
      <c r="AN37">
        <v>344</v>
      </c>
      <c r="AO37">
        <v>17</v>
      </c>
      <c r="AP37">
        <v>3442</v>
      </c>
      <c r="AQ37">
        <v>18</v>
      </c>
      <c r="AR37">
        <f t="shared" si="1"/>
        <v>2499117688</v>
      </c>
      <c r="AS37" s="82">
        <f t="shared" si="2"/>
        <v>813666.22399999993</v>
      </c>
      <c r="AT37" s="84">
        <f t="shared" si="3"/>
        <v>369415342958.2027</v>
      </c>
      <c r="AU37" s="90">
        <f t="shared" si="4"/>
        <v>1416.6510149999999</v>
      </c>
      <c r="AV37">
        <f t="shared" si="5"/>
        <v>6465740.5300000003</v>
      </c>
      <c r="AW37">
        <f t="shared" si="6"/>
        <v>2353820.148</v>
      </c>
    </row>
    <row r="38" spans="1:49" x14ac:dyDescent="0.2">
      <c r="A38">
        <f t="shared" si="7"/>
        <v>36</v>
      </c>
      <c r="B38" s="81" t="s">
        <v>11</v>
      </c>
      <c r="C38" s="5">
        <v>10788029</v>
      </c>
      <c r="D38" s="13">
        <v>0.13100000000000001</v>
      </c>
      <c r="E38" s="32">
        <v>0.14280000000000001</v>
      </c>
      <c r="F38" s="25">
        <v>58932.718419526092</v>
      </c>
      <c r="G38" s="9">
        <v>-6364.7990887478882</v>
      </c>
      <c r="H38" s="47">
        <v>7.25</v>
      </c>
      <c r="I38" s="47">
        <v>7.25</v>
      </c>
      <c r="J38" s="47">
        <v>7.25</v>
      </c>
      <c r="K38" s="20">
        <v>17.584305715158905</v>
      </c>
      <c r="L38" s="5">
        <v>1897</v>
      </c>
      <c r="M38">
        <v>1206</v>
      </c>
      <c r="N38">
        <v>1093</v>
      </c>
      <c r="O38">
        <v>849</v>
      </c>
      <c r="P38" s="15">
        <v>11.179057824186419</v>
      </c>
      <c r="Q38" s="27">
        <v>10.186556578539749</v>
      </c>
      <c r="R38" s="27">
        <v>7.9962906253240549</v>
      </c>
      <c r="S38" s="27">
        <v>6.2</v>
      </c>
      <c r="T38" s="27">
        <v>6.5</v>
      </c>
      <c r="U38" s="27">
        <v>6.6</v>
      </c>
      <c r="V38" s="27">
        <v>6</v>
      </c>
      <c r="W38" s="15">
        <v>6</v>
      </c>
      <c r="X38" s="15">
        <v>5.6</v>
      </c>
      <c r="Y38" s="27">
        <v>5.9</v>
      </c>
      <c r="Z38" s="27">
        <v>5.6</v>
      </c>
      <c r="AA38" s="28">
        <v>15.3</v>
      </c>
      <c r="AB38" s="29">
        <v>13.7</v>
      </c>
      <c r="AC38" s="29">
        <v>14.6</v>
      </c>
      <c r="AD38" s="29">
        <v>14.6</v>
      </c>
      <c r="AE38" s="29">
        <v>13.6</v>
      </c>
      <c r="AF38" s="29">
        <v>10.6</v>
      </c>
      <c r="AG38" s="44">
        <v>89</v>
      </c>
      <c r="AH38" s="44">
        <v>89.3</v>
      </c>
      <c r="AI38" s="41">
        <v>34.6</v>
      </c>
      <c r="AJ38" s="42">
        <v>34.799999999999997</v>
      </c>
      <c r="AK38" s="12" t="s">
        <v>66</v>
      </c>
      <c r="AL38">
        <v>0.7</v>
      </c>
      <c r="AM38">
        <v>27</v>
      </c>
      <c r="AN38">
        <v>254</v>
      </c>
      <c r="AO38">
        <v>32</v>
      </c>
      <c r="AP38">
        <v>2892</v>
      </c>
      <c r="AQ38">
        <v>35</v>
      </c>
      <c r="AR38">
        <f t="shared" si="1"/>
        <v>2740159366</v>
      </c>
      <c r="AS38" s="82">
        <f t="shared" si="2"/>
        <v>1413231.7990000001</v>
      </c>
      <c r="AT38" s="84">
        <f t="shared" si="3"/>
        <v>635767875358.68164</v>
      </c>
      <c r="AU38" s="90">
        <f t="shared" si="4"/>
        <v>1650.5684370000001</v>
      </c>
      <c r="AV38">
        <f t="shared" si="5"/>
        <v>9601345.8100000005</v>
      </c>
      <c r="AW38">
        <f t="shared" si="6"/>
        <v>3732658.0340000005</v>
      </c>
    </row>
    <row r="39" spans="1:49" x14ac:dyDescent="0.2">
      <c r="A39">
        <f t="shared" si="7"/>
        <v>37</v>
      </c>
      <c r="B39" s="78" t="s">
        <v>23</v>
      </c>
      <c r="C39" s="5">
        <v>1785526</v>
      </c>
      <c r="D39" s="13">
        <v>0.15</v>
      </c>
      <c r="E39" s="14">
        <v>0.17100000000000001</v>
      </c>
      <c r="F39" s="23">
        <v>44005.262961129862</v>
      </c>
      <c r="G39" s="9">
        <v>-21292.254547144119</v>
      </c>
      <c r="H39" s="49">
        <v>8.75</v>
      </c>
      <c r="I39" s="49">
        <v>8.75</v>
      </c>
      <c r="J39" s="49">
        <v>7.25</v>
      </c>
      <c r="K39" s="20">
        <v>18.201919210361542</v>
      </c>
      <c r="L39" s="4">
        <v>325</v>
      </c>
      <c r="M39">
        <v>114</v>
      </c>
      <c r="N39">
        <v>114</v>
      </c>
      <c r="O39">
        <v>92</v>
      </c>
      <c r="P39" s="28">
        <v>6.3846731999422008</v>
      </c>
      <c r="Q39" s="28">
        <v>6.3636668118029274</v>
      </c>
      <c r="R39" s="28">
        <v>5.1335074633944648</v>
      </c>
      <c r="S39" s="28">
        <v>4.2</v>
      </c>
      <c r="T39" s="28">
        <v>5.4</v>
      </c>
      <c r="U39" s="28">
        <v>4.5999999999999996</v>
      </c>
      <c r="V39" s="28">
        <v>3.8</v>
      </c>
      <c r="W39" s="28">
        <v>4.5</v>
      </c>
      <c r="X39" s="28">
        <v>3.3</v>
      </c>
      <c r="Y39" s="28">
        <v>3.8</v>
      </c>
      <c r="Z39" s="28">
        <v>4.3</v>
      </c>
      <c r="AA39" s="15">
        <v>20.6</v>
      </c>
      <c r="AB39" s="15">
        <v>19.399999999999999</v>
      </c>
      <c r="AC39" s="27">
        <v>18.5</v>
      </c>
      <c r="AD39" s="15">
        <v>21.2</v>
      </c>
      <c r="AE39" s="15">
        <v>21.1</v>
      </c>
      <c r="AF39" s="27">
        <v>13.2</v>
      </c>
      <c r="AG39" s="44">
        <v>88.8</v>
      </c>
      <c r="AH39" s="44">
        <v>89.1</v>
      </c>
      <c r="AI39" s="15">
        <v>24.1</v>
      </c>
      <c r="AJ39" s="15">
        <v>23.1</v>
      </c>
      <c r="AK39" s="12" t="s">
        <v>65</v>
      </c>
      <c r="AL39">
        <v>5.2</v>
      </c>
      <c r="AM39">
        <v>4</v>
      </c>
      <c r="AN39">
        <v>449</v>
      </c>
      <c r="AO39">
        <v>7</v>
      </c>
      <c r="AP39">
        <v>3759</v>
      </c>
      <c r="AQ39">
        <v>9</v>
      </c>
      <c r="AR39">
        <f t="shared" si="1"/>
        <v>801701174</v>
      </c>
      <c r="AS39" s="82">
        <f t="shared" si="2"/>
        <v>267828.89999999997</v>
      </c>
      <c r="AT39" s="84">
        <f t="shared" si="3"/>
        <v>78572541153.934357</v>
      </c>
      <c r="AU39" s="90">
        <f t="shared" si="4"/>
        <v>367.81835600000005</v>
      </c>
      <c r="AV39">
        <f t="shared" si="5"/>
        <v>1585547.088</v>
      </c>
      <c r="AW39">
        <f t="shared" si="6"/>
        <v>430311.76600000006</v>
      </c>
    </row>
    <row r="40" spans="1:49" x14ac:dyDescent="0.2">
      <c r="A40">
        <f t="shared" si="7"/>
        <v>38</v>
      </c>
      <c r="B40" s="78" t="s">
        <v>19</v>
      </c>
      <c r="C40" s="5">
        <v>4506589</v>
      </c>
      <c r="D40" s="13">
        <v>0.14599999999999999</v>
      </c>
      <c r="E40" s="14">
        <v>0.1661</v>
      </c>
      <c r="F40" s="23">
        <v>48212.77206277183</v>
      </c>
      <c r="G40" s="9">
        <v>-17084.745445502151</v>
      </c>
      <c r="H40" s="47">
        <v>7.25</v>
      </c>
      <c r="I40" s="47">
        <v>7.25</v>
      </c>
      <c r="J40" s="47">
        <v>7.25</v>
      </c>
      <c r="K40" s="20">
        <v>20.015137834845824</v>
      </c>
      <c r="L40" s="4">
        <v>902</v>
      </c>
      <c r="M40">
        <v>408</v>
      </c>
      <c r="N40">
        <v>404</v>
      </c>
      <c r="O40">
        <v>250</v>
      </c>
      <c r="P40" s="27">
        <v>9.0534104618814801</v>
      </c>
      <c r="Q40" s="27">
        <v>8.9629490764723698</v>
      </c>
      <c r="R40" s="28">
        <v>5.5957542103014255</v>
      </c>
      <c r="S40" s="27">
        <v>5.6</v>
      </c>
      <c r="T40" s="27">
        <v>5.9</v>
      </c>
      <c r="U40" s="27">
        <v>6</v>
      </c>
      <c r="V40" s="28">
        <v>4.7</v>
      </c>
      <c r="W40" s="28">
        <v>3.7</v>
      </c>
      <c r="X40" s="28">
        <v>3.8</v>
      </c>
      <c r="Y40" s="28">
        <v>4.5999999999999996</v>
      </c>
      <c r="Z40" s="29">
        <v>3.5</v>
      </c>
      <c r="AA40" s="27">
        <v>17.899999999999999</v>
      </c>
      <c r="AB40" s="27">
        <v>17.7</v>
      </c>
      <c r="AC40" s="28">
        <v>16.5</v>
      </c>
      <c r="AD40" s="28">
        <v>17.5</v>
      </c>
      <c r="AE40" s="28">
        <v>16.899999999999999</v>
      </c>
      <c r="AF40" s="27">
        <v>13.4</v>
      </c>
      <c r="AG40" s="15">
        <v>88</v>
      </c>
      <c r="AH40" s="15">
        <v>88.7</v>
      </c>
      <c r="AI40" s="15">
        <v>27</v>
      </c>
      <c r="AJ40" s="15">
        <v>27.4</v>
      </c>
      <c r="AK40" s="12" t="s">
        <v>65</v>
      </c>
      <c r="AL40">
        <v>0.8</v>
      </c>
      <c r="AM40">
        <v>23</v>
      </c>
      <c r="AN40">
        <v>354</v>
      </c>
      <c r="AO40">
        <v>15</v>
      </c>
      <c r="AP40">
        <v>3443</v>
      </c>
      <c r="AQ40">
        <v>17</v>
      </c>
      <c r="AR40">
        <f t="shared" si="1"/>
        <v>1595332506</v>
      </c>
      <c r="AS40" s="82">
        <f t="shared" si="2"/>
        <v>657961.99399999995</v>
      </c>
      <c r="AT40" s="84">
        <f t="shared" si="3"/>
        <v>217275148237.59485</v>
      </c>
      <c r="AU40" s="90">
        <f t="shared" si="4"/>
        <v>806.67943099999991</v>
      </c>
      <c r="AV40">
        <f t="shared" si="5"/>
        <v>3965798.32</v>
      </c>
      <c r="AW40">
        <f t="shared" si="6"/>
        <v>1216779.03</v>
      </c>
    </row>
    <row r="41" spans="1:49" x14ac:dyDescent="0.2">
      <c r="A41">
        <f t="shared" si="7"/>
        <v>39</v>
      </c>
      <c r="B41" s="78" t="s">
        <v>18</v>
      </c>
      <c r="C41" s="5">
        <v>3991225</v>
      </c>
      <c r="D41" s="13">
        <v>0.13800000000000001</v>
      </c>
      <c r="E41" s="14">
        <v>0.1527</v>
      </c>
      <c r="F41" s="24">
        <v>51058.271592083947</v>
      </c>
      <c r="G41" s="9">
        <v>-14239.245916190033</v>
      </c>
      <c r="H41" s="47">
        <v>7.25</v>
      </c>
      <c r="I41" s="47">
        <v>7.25</v>
      </c>
      <c r="J41" s="47">
        <v>7.25</v>
      </c>
      <c r="K41" s="20">
        <v>20.69540053492349</v>
      </c>
      <c r="L41" s="4">
        <v>826</v>
      </c>
      <c r="M41">
        <v>342</v>
      </c>
      <c r="N41">
        <v>342</v>
      </c>
      <c r="O41">
        <v>333</v>
      </c>
      <c r="P41" s="27">
        <v>8.5687978001741314</v>
      </c>
      <c r="Q41" s="27">
        <v>8.6256643274806599</v>
      </c>
      <c r="R41" s="27">
        <v>8.4155279379100829</v>
      </c>
      <c r="S41" s="27">
        <v>5.5</v>
      </c>
      <c r="T41" s="27">
        <v>6.2</v>
      </c>
      <c r="U41" s="27">
        <v>6.3</v>
      </c>
      <c r="V41" s="27">
        <v>6</v>
      </c>
      <c r="W41" s="27">
        <v>4.5999999999999996</v>
      </c>
      <c r="X41" s="27">
        <v>5.0999999999999996</v>
      </c>
      <c r="Y41" s="27">
        <v>5.8</v>
      </c>
      <c r="Z41" s="27">
        <v>5.5</v>
      </c>
      <c r="AA41" s="15">
        <v>22.1</v>
      </c>
      <c r="AB41" s="15">
        <v>21.9</v>
      </c>
      <c r="AC41" s="15">
        <v>20.5</v>
      </c>
      <c r="AD41" s="15">
        <v>20</v>
      </c>
      <c r="AE41" s="27">
        <v>19.100000000000001</v>
      </c>
      <c r="AF41" s="27">
        <v>14.8</v>
      </c>
      <c r="AG41" s="44">
        <v>88.7</v>
      </c>
      <c r="AH41" s="44">
        <v>89.2</v>
      </c>
      <c r="AI41" s="15">
        <v>27.9</v>
      </c>
      <c r="AJ41" s="15">
        <v>27</v>
      </c>
      <c r="AK41" s="12" t="s">
        <v>65</v>
      </c>
      <c r="AL41">
        <v>4.7</v>
      </c>
      <c r="AM41">
        <v>6</v>
      </c>
      <c r="AN41">
        <v>399</v>
      </c>
      <c r="AO41">
        <v>10</v>
      </c>
      <c r="AP41">
        <v>3308</v>
      </c>
      <c r="AQ41">
        <v>20</v>
      </c>
      <c r="AR41">
        <f t="shared" si="1"/>
        <v>1592498775</v>
      </c>
      <c r="AS41" s="82">
        <f t="shared" si="2"/>
        <v>550789.05000000005</v>
      </c>
      <c r="AT41" s="84">
        <f t="shared" si="3"/>
        <v>203785050035.11526</v>
      </c>
      <c r="AU41" s="90">
        <f t="shared" si="4"/>
        <v>882.06072500000005</v>
      </c>
      <c r="AV41">
        <f t="shared" si="5"/>
        <v>3540216.5750000002</v>
      </c>
      <c r="AW41">
        <f t="shared" si="6"/>
        <v>1113551.7749999999</v>
      </c>
    </row>
    <row r="42" spans="1:49" x14ac:dyDescent="0.2">
      <c r="A42">
        <f t="shared" si="7"/>
        <v>40</v>
      </c>
      <c r="B42" s="89" t="s">
        <v>8</v>
      </c>
      <c r="C42" s="5">
        <v>6968351</v>
      </c>
      <c r="D42" s="35">
        <v>0.122</v>
      </c>
      <c r="E42" s="14">
        <v>0.1462</v>
      </c>
      <c r="F42" s="24">
        <v>55143.184226965073</v>
      </c>
      <c r="G42" s="9">
        <v>-10154.333281308907</v>
      </c>
      <c r="H42" s="47">
        <v>7.25</v>
      </c>
      <c r="I42" s="47">
        <v>7.25</v>
      </c>
      <c r="J42" s="47">
        <v>7.25</v>
      </c>
      <c r="K42" s="20">
        <v>21.138430024549567</v>
      </c>
      <c r="L42" s="5">
        <v>1473</v>
      </c>
      <c r="M42">
        <v>810</v>
      </c>
      <c r="N42">
        <v>753</v>
      </c>
      <c r="O42">
        <v>596</v>
      </c>
      <c r="P42" s="15">
        <v>11.623983923886726</v>
      </c>
      <c r="Q42" s="15">
        <v>10.872674341455978</v>
      </c>
      <c r="R42" s="15">
        <v>8.7272633557147614</v>
      </c>
      <c r="S42" s="15">
        <v>7.5</v>
      </c>
      <c r="T42" s="15">
        <v>8</v>
      </c>
      <c r="U42" s="15">
        <v>7.4</v>
      </c>
      <c r="V42" s="15">
        <v>6.2</v>
      </c>
      <c r="W42" s="15">
        <v>5.6</v>
      </c>
      <c r="X42" s="27">
        <v>5</v>
      </c>
      <c r="Y42" s="15">
        <v>6.2</v>
      </c>
      <c r="Z42" s="15">
        <v>5.8</v>
      </c>
      <c r="AA42" s="28">
        <v>17</v>
      </c>
      <c r="AB42" s="28">
        <v>17.2</v>
      </c>
      <c r="AC42" s="27">
        <v>17.2</v>
      </c>
      <c r="AD42" s="28">
        <v>16.600000000000001</v>
      </c>
      <c r="AE42" s="28">
        <v>16.8</v>
      </c>
      <c r="AF42" s="27">
        <v>14</v>
      </c>
      <c r="AG42" s="44">
        <v>89.7</v>
      </c>
      <c r="AH42" s="44">
        <v>89.7</v>
      </c>
      <c r="AI42" s="44">
        <v>30.5</v>
      </c>
      <c r="AJ42" s="44">
        <v>30.7</v>
      </c>
      <c r="AK42" s="12" t="s">
        <v>65</v>
      </c>
      <c r="AL42">
        <v>0.6</v>
      </c>
      <c r="AM42">
        <v>29</v>
      </c>
      <c r="AN42">
        <v>295</v>
      </c>
      <c r="AO42">
        <v>22</v>
      </c>
      <c r="AP42">
        <v>3093</v>
      </c>
      <c r="AQ42">
        <v>28</v>
      </c>
      <c r="AR42">
        <f t="shared" si="1"/>
        <v>2055663545</v>
      </c>
      <c r="AS42" s="82">
        <f t="shared" si="2"/>
        <v>850138.82199999993</v>
      </c>
      <c r="AT42" s="84">
        <f t="shared" si="3"/>
        <v>384257062951.15631</v>
      </c>
      <c r="AU42" s="90">
        <f t="shared" si="4"/>
        <v>1184.61967</v>
      </c>
      <c r="AV42">
        <f t="shared" si="5"/>
        <v>6250610.8470000001</v>
      </c>
      <c r="AW42">
        <f t="shared" si="6"/>
        <v>2125347.0550000002</v>
      </c>
    </row>
    <row r="43" spans="1:49" x14ac:dyDescent="0.2">
      <c r="A43">
        <f t="shared" si="7"/>
        <v>41</v>
      </c>
      <c r="B43" s="78" t="s">
        <v>32</v>
      </c>
      <c r="C43" s="5">
        <v>1106227</v>
      </c>
      <c r="D43" s="36">
        <v>0.10400000000000001</v>
      </c>
      <c r="E43" s="33">
        <v>0.1278</v>
      </c>
      <c r="F43" s="23">
        <v>49528.152712724252</v>
      </c>
      <c r="G43" s="9">
        <v>-15769.364795549729</v>
      </c>
      <c r="H43" s="48">
        <v>8.75</v>
      </c>
      <c r="I43" s="48">
        <v>8.5</v>
      </c>
      <c r="J43" s="48">
        <v>7.35</v>
      </c>
      <c r="K43" s="19">
        <v>21.514571602392639</v>
      </c>
      <c r="L43" s="4">
        <v>238</v>
      </c>
      <c r="M43">
        <v>46</v>
      </c>
      <c r="N43">
        <v>65</v>
      </c>
      <c r="O43">
        <v>39</v>
      </c>
      <c r="P43" s="29">
        <v>4.1582785450002575</v>
      </c>
      <c r="Q43" s="28">
        <v>5.9793482510406371</v>
      </c>
      <c r="R43" s="29">
        <v>3.6490272067725944</v>
      </c>
      <c r="S43" s="28">
        <v>3.5</v>
      </c>
      <c r="T43" s="28">
        <v>3.9</v>
      </c>
      <c r="U43" s="29">
        <v>3.6</v>
      </c>
      <c r="V43" s="29">
        <v>3.5</v>
      </c>
      <c r="W43" s="28">
        <v>3.7</v>
      </c>
      <c r="X43" s="29">
        <v>2.2000000000000002</v>
      </c>
      <c r="Y43" s="29">
        <v>2.9</v>
      </c>
      <c r="Z43" s="29">
        <v>2.8</v>
      </c>
      <c r="AA43" s="15">
        <v>32</v>
      </c>
      <c r="AB43" s="15">
        <v>26.1</v>
      </c>
      <c r="AC43" s="15">
        <v>26.2</v>
      </c>
      <c r="AD43" s="15">
        <v>24.9</v>
      </c>
      <c r="AE43" s="15">
        <v>28.9</v>
      </c>
      <c r="AF43" s="15">
        <v>21.7</v>
      </c>
      <c r="AG43" s="43">
        <v>94.4</v>
      </c>
      <c r="AH43" s="43">
        <v>94.4</v>
      </c>
      <c r="AI43" s="41">
        <v>34.799999999999997</v>
      </c>
      <c r="AJ43" s="41">
        <v>34.6</v>
      </c>
      <c r="AK43" s="40" t="s">
        <v>74</v>
      </c>
      <c r="AL43">
        <v>0.8</v>
      </c>
      <c r="AM43">
        <v>22</v>
      </c>
      <c r="AN43">
        <v>395</v>
      </c>
      <c r="AO43">
        <v>11</v>
      </c>
      <c r="AP43">
        <v>4052</v>
      </c>
      <c r="AQ43">
        <v>6</v>
      </c>
      <c r="AR43">
        <f t="shared" si="1"/>
        <v>436959665</v>
      </c>
      <c r="AS43" s="82">
        <f t="shared" si="2"/>
        <v>115047.60800000001</v>
      </c>
      <c r="AT43" s="84">
        <f t="shared" si="3"/>
        <v>54789379790.938812</v>
      </c>
      <c r="AU43" s="90">
        <f t="shared" si="4"/>
        <v>353.99264000000005</v>
      </c>
      <c r="AV43">
        <f t="shared" si="5"/>
        <v>1044278.2880000001</v>
      </c>
      <c r="AW43">
        <f t="shared" si="6"/>
        <v>384966.99599999998</v>
      </c>
    </row>
    <row r="44" spans="1:49" x14ac:dyDescent="0.2">
      <c r="A44">
        <f t="shared" si="7"/>
        <v>42</v>
      </c>
      <c r="B44" s="89" t="s">
        <v>6</v>
      </c>
      <c r="C44" s="5">
        <v>5193266</v>
      </c>
      <c r="D44" s="13">
        <v>0.14099999999999999</v>
      </c>
      <c r="E44" s="14">
        <v>0.14680000000000001</v>
      </c>
      <c r="F44" s="23">
        <v>48078.762968772397</v>
      </c>
      <c r="G44" s="9">
        <v>-17218.754539501584</v>
      </c>
      <c r="H44" s="47">
        <v>7.25</v>
      </c>
      <c r="I44" s="47">
        <v>7.25</v>
      </c>
      <c r="J44" s="47">
        <v>7.25</v>
      </c>
      <c r="K44" s="19">
        <v>21.778202772590504</v>
      </c>
      <c r="L44" s="4">
        <v>1131</v>
      </c>
      <c r="M44">
        <v>656</v>
      </c>
      <c r="N44">
        <v>622</v>
      </c>
      <c r="O44">
        <v>527</v>
      </c>
      <c r="P44" s="15">
        <v>12.631742722209877</v>
      </c>
      <c r="Q44" s="15">
        <v>12.120390159646194</v>
      </c>
      <c r="R44" s="15">
        <v>10.235565618909888</v>
      </c>
      <c r="S44" s="15">
        <v>8.1</v>
      </c>
      <c r="T44" s="15">
        <v>7.6</v>
      </c>
      <c r="U44" s="15">
        <v>7.2</v>
      </c>
      <c r="V44" s="15">
        <v>8.1</v>
      </c>
      <c r="W44" s="15">
        <v>6.7</v>
      </c>
      <c r="X44" s="15">
        <v>6.2</v>
      </c>
      <c r="Y44" s="15">
        <v>7</v>
      </c>
      <c r="Z44" s="15">
        <v>6.8</v>
      </c>
      <c r="AA44" s="28">
        <v>15.2</v>
      </c>
      <c r="AB44" s="28">
        <v>16.3</v>
      </c>
      <c r="AC44" s="28">
        <v>16.2</v>
      </c>
      <c r="AD44" s="28">
        <v>15.4</v>
      </c>
      <c r="AE44" s="28">
        <v>16.3</v>
      </c>
      <c r="AF44" s="28">
        <v>11.8</v>
      </c>
      <c r="AG44" s="44">
        <v>89.6</v>
      </c>
      <c r="AH44" s="44">
        <v>89.4</v>
      </c>
      <c r="AI44" s="44">
        <v>31.5</v>
      </c>
      <c r="AJ44" s="44">
        <v>31.7</v>
      </c>
      <c r="AK44" s="40" t="s">
        <v>75</v>
      </c>
      <c r="AL44">
        <v>0.8</v>
      </c>
      <c r="AM44">
        <v>24</v>
      </c>
      <c r="AN44">
        <v>299</v>
      </c>
      <c r="AO44">
        <v>20</v>
      </c>
      <c r="AP44">
        <v>3247</v>
      </c>
      <c r="AQ44">
        <v>21</v>
      </c>
      <c r="AR44">
        <f t="shared" si="1"/>
        <v>1552786534</v>
      </c>
      <c r="AS44" s="82">
        <f t="shared" si="2"/>
        <v>732250.50599999994</v>
      </c>
      <c r="AT44" s="84">
        <f t="shared" si="3"/>
        <v>249685805047.78476</v>
      </c>
      <c r="AU44" s="90">
        <f t="shared" si="4"/>
        <v>789.37643199999991</v>
      </c>
      <c r="AV44">
        <f t="shared" si="5"/>
        <v>4653166.3359999992</v>
      </c>
      <c r="AW44">
        <f t="shared" si="6"/>
        <v>1635878.79</v>
      </c>
    </row>
    <row r="45" spans="1:49" x14ac:dyDescent="0.2">
      <c r="A45">
        <f t="shared" si="7"/>
        <v>43</v>
      </c>
      <c r="B45" s="89" t="s">
        <v>3</v>
      </c>
      <c r="C45" s="5">
        <v>3028122</v>
      </c>
      <c r="D45" s="13">
        <v>0.151</v>
      </c>
      <c r="E45" s="14">
        <v>0.1608</v>
      </c>
      <c r="F45" s="23">
        <v>43393.838698603358</v>
      </c>
      <c r="G45" s="9">
        <v>-21903.678809670622</v>
      </c>
      <c r="H45" s="46">
        <v>11</v>
      </c>
      <c r="I45" s="46">
        <v>9.25</v>
      </c>
      <c r="J45" s="46">
        <v>7.25</v>
      </c>
      <c r="K45" s="19">
        <v>22.224996218778504</v>
      </c>
      <c r="L45" s="4">
        <v>673</v>
      </c>
      <c r="M45">
        <v>335</v>
      </c>
      <c r="N45">
        <v>371</v>
      </c>
      <c r="O45">
        <v>270</v>
      </c>
      <c r="P45" s="27">
        <v>11.062962456598513</v>
      </c>
      <c r="Q45" s="15">
        <v>12.308427291532235</v>
      </c>
      <c r="R45" s="15">
        <v>8.9469031123293625</v>
      </c>
      <c r="S45" s="15">
        <v>7.4</v>
      </c>
      <c r="T45" s="15">
        <v>8.3000000000000007</v>
      </c>
      <c r="U45" s="15">
        <v>7.3</v>
      </c>
      <c r="V45" s="27">
        <v>6.1</v>
      </c>
      <c r="W45" s="15">
        <v>5.9</v>
      </c>
      <c r="X45" s="27">
        <v>5.4</v>
      </c>
      <c r="Y45" s="27">
        <v>5.9</v>
      </c>
      <c r="Z45" s="27">
        <v>5.5</v>
      </c>
      <c r="AA45" s="15">
        <v>20.6</v>
      </c>
      <c r="AB45" s="27">
        <v>19</v>
      </c>
      <c r="AC45" s="27">
        <v>18</v>
      </c>
      <c r="AD45" s="27">
        <v>18.3</v>
      </c>
      <c r="AE45" s="15">
        <v>20.8</v>
      </c>
      <c r="AF45" s="27">
        <v>14.3</v>
      </c>
      <c r="AG45" s="15">
        <v>88.7</v>
      </c>
      <c r="AH45" s="15">
        <v>88.2</v>
      </c>
      <c r="AI45" s="15">
        <v>25.3</v>
      </c>
      <c r="AJ45" s="15">
        <v>24.9</v>
      </c>
      <c r="AK45" s="12" t="s">
        <v>65</v>
      </c>
      <c r="AL45">
        <v>0.5</v>
      </c>
      <c r="AM45">
        <v>32</v>
      </c>
      <c r="AN45">
        <v>210</v>
      </c>
      <c r="AO45">
        <v>40</v>
      </c>
      <c r="AP45">
        <v>2834</v>
      </c>
      <c r="AQ45">
        <v>40</v>
      </c>
      <c r="AR45">
        <f t="shared" si="1"/>
        <v>635905620</v>
      </c>
      <c r="AS45" s="82">
        <f t="shared" si="2"/>
        <v>457246.42199999996</v>
      </c>
      <c r="AT45" s="84">
        <f t="shared" si="3"/>
        <v>131401837627.6922</v>
      </c>
      <c r="AU45" s="90">
        <f t="shared" si="4"/>
        <v>623.79313200000001</v>
      </c>
      <c r="AV45">
        <f t="shared" si="5"/>
        <v>2685944.2140000002</v>
      </c>
      <c r="AW45">
        <f t="shared" si="6"/>
        <v>766114.86600000004</v>
      </c>
    </row>
    <row r="46" spans="1:49" x14ac:dyDescent="0.2">
      <c r="A46">
        <f t="shared" si="7"/>
        <v>44</v>
      </c>
      <c r="B46" s="89" t="s">
        <v>7</v>
      </c>
      <c r="C46" s="5">
        <v>5049846</v>
      </c>
      <c r="D46" s="13">
        <v>0.14599999999999999</v>
      </c>
      <c r="E46" s="14">
        <v>0.1598</v>
      </c>
      <c r="F46" s="23">
        <v>46529.470130129703</v>
      </c>
      <c r="G46" s="9">
        <v>-18768.047378144278</v>
      </c>
      <c r="H46" s="47">
        <v>7.25</v>
      </c>
      <c r="I46" s="47">
        <v>7.25</v>
      </c>
      <c r="J46" s="47">
        <v>7.25</v>
      </c>
      <c r="K46" s="19">
        <v>22.594748433912638</v>
      </c>
      <c r="L46" s="5">
        <v>1141</v>
      </c>
      <c r="M46">
        <v>748</v>
      </c>
      <c r="N46">
        <v>654</v>
      </c>
      <c r="O46">
        <v>587</v>
      </c>
      <c r="P46" s="15">
        <v>14.812332890943605</v>
      </c>
      <c r="Q46" s="15">
        <v>12.998468406765404</v>
      </c>
      <c r="R46" s="15">
        <v>11.971810160130609</v>
      </c>
      <c r="S46" s="15">
        <v>7.8</v>
      </c>
      <c r="T46" s="15">
        <v>8.6</v>
      </c>
      <c r="U46" s="15">
        <v>8.4</v>
      </c>
      <c r="V46" s="15">
        <v>7.2</v>
      </c>
      <c r="W46" s="15">
        <v>5.7</v>
      </c>
      <c r="X46" s="15">
        <v>7.2</v>
      </c>
      <c r="Y46" s="15">
        <v>7.1</v>
      </c>
      <c r="Z46" s="15">
        <v>6.3</v>
      </c>
      <c r="AA46" s="28">
        <v>15.8</v>
      </c>
      <c r="AB46" s="28">
        <v>16</v>
      </c>
      <c r="AC46" s="28">
        <v>16.3</v>
      </c>
      <c r="AD46" s="28">
        <v>16.5</v>
      </c>
      <c r="AE46" s="28">
        <v>16.600000000000001</v>
      </c>
      <c r="AF46" s="29">
        <v>11.5</v>
      </c>
      <c r="AG46" s="15">
        <v>87.9</v>
      </c>
      <c r="AH46" s="15">
        <v>88</v>
      </c>
      <c r="AI46" s="15">
        <v>27.4</v>
      </c>
      <c r="AJ46" s="15">
        <v>27.8</v>
      </c>
      <c r="AK46" s="12" t="s">
        <v>65</v>
      </c>
      <c r="AL46">
        <v>1.3</v>
      </c>
      <c r="AM46">
        <v>14</v>
      </c>
      <c r="AN46">
        <v>366</v>
      </c>
      <c r="AO46">
        <v>13</v>
      </c>
      <c r="AP46">
        <v>3696</v>
      </c>
      <c r="AQ46">
        <v>11</v>
      </c>
      <c r="AR46">
        <f t="shared" si="1"/>
        <v>1848243636</v>
      </c>
      <c r="AS46" s="82">
        <f t="shared" si="2"/>
        <v>737277.51599999995</v>
      </c>
      <c r="AT46" s="84">
        <f t="shared" si="3"/>
        <v>234966658618.75494</v>
      </c>
      <c r="AU46" s="90">
        <f t="shared" si="4"/>
        <v>797.87566800000013</v>
      </c>
      <c r="AV46">
        <f t="shared" si="5"/>
        <v>4438814.6339999996</v>
      </c>
      <c r="AW46">
        <f t="shared" si="6"/>
        <v>1383657.8039999998</v>
      </c>
    </row>
    <row r="47" spans="1:49" x14ac:dyDescent="0.2">
      <c r="A47">
        <f t="shared" si="7"/>
        <v>45</v>
      </c>
      <c r="B47" s="79" t="s">
        <v>14</v>
      </c>
      <c r="C47" s="5">
        <v>2116677</v>
      </c>
      <c r="D47" s="13">
        <v>0.16699999999999998</v>
      </c>
      <c r="E47" s="14">
        <v>0.1855</v>
      </c>
      <c r="F47" s="23">
        <v>50144.003159055886</v>
      </c>
      <c r="G47" s="9">
        <v>-15153.514349218094</v>
      </c>
      <c r="H47" s="46">
        <v>10.5</v>
      </c>
      <c r="I47" s="46">
        <v>9</v>
      </c>
      <c r="J47" s="46">
        <v>7.5</v>
      </c>
      <c r="K47" s="19">
        <v>22.629810783600899</v>
      </c>
      <c r="L47" s="4">
        <v>479</v>
      </c>
      <c r="M47">
        <v>306</v>
      </c>
      <c r="N47">
        <v>216</v>
      </c>
      <c r="O47">
        <v>230</v>
      </c>
      <c r="P47" s="15">
        <v>14.456622337749218</v>
      </c>
      <c r="Q47" s="15">
        <v>10.196422755016782</v>
      </c>
      <c r="R47" s="15">
        <v>10.968944057908395</v>
      </c>
      <c r="S47" s="15">
        <v>7.3</v>
      </c>
      <c r="T47" s="27">
        <v>6.9</v>
      </c>
      <c r="U47" s="27">
        <v>6.7</v>
      </c>
      <c r="V47" s="27">
        <v>5.6</v>
      </c>
      <c r="W47" s="27">
        <v>4.8</v>
      </c>
      <c r="X47" s="15">
        <v>6</v>
      </c>
      <c r="Y47" s="27">
        <v>5.6</v>
      </c>
      <c r="Z47" s="15">
        <v>7.5</v>
      </c>
      <c r="AA47" s="15">
        <v>25</v>
      </c>
      <c r="AB47" s="15">
        <v>24.2</v>
      </c>
      <c r="AC47" s="15">
        <v>24</v>
      </c>
      <c r="AD47" s="15">
        <v>25</v>
      </c>
      <c r="AE47" s="15">
        <v>23.3</v>
      </c>
      <c r="AF47" s="15">
        <v>17.8</v>
      </c>
      <c r="AG47" s="15">
        <v>87.5</v>
      </c>
      <c r="AH47" s="15">
        <v>87.8</v>
      </c>
      <c r="AI47" s="44">
        <v>30.1</v>
      </c>
      <c r="AJ47" s="44">
        <v>30.1</v>
      </c>
      <c r="AK47" t="s">
        <v>73</v>
      </c>
      <c r="AL47">
        <v>4.9000000000000004</v>
      </c>
      <c r="AM47">
        <v>5</v>
      </c>
      <c r="AN47">
        <v>330</v>
      </c>
      <c r="AO47">
        <v>18</v>
      </c>
      <c r="AP47">
        <v>3207</v>
      </c>
      <c r="AQ47">
        <v>24</v>
      </c>
      <c r="AR47">
        <f t="shared" si="1"/>
        <v>698503410</v>
      </c>
      <c r="AS47" s="82">
        <f t="shared" si="2"/>
        <v>353485.05899999995</v>
      </c>
      <c r="AT47" s="84">
        <f t="shared" si="3"/>
        <v>106138658174.70094</v>
      </c>
      <c r="AU47" s="90">
        <f t="shared" si="4"/>
        <v>529.16925000000003</v>
      </c>
      <c r="AV47">
        <f t="shared" si="5"/>
        <v>1852092.375</v>
      </c>
      <c r="AW47">
        <f t="shared" si="6"/>
        <v>637119.777</v>
      </c>
    </row>
    <row r="48" spans="1:49" x14ac:dyDescent="0.2">
      <c r="A48">
        <f t="shared" si="7"/>
        <v>46</v>
      </c>
      <c r="B48" s="78" t="s">
        <v>1</v>
      </c>
      <c r="C48" s="5">
        <v>6169823</v>
      </c>
      <c r="D48" s="36">
        <v>0.10800000000000001</v>
      </c>
      <c r="E48" s="32">
        <v>0.13009999999999999</v>
      </c>
      <c r="F48" s="24">
        <v>53507.853778488316</v>
      </c>
      <c r="G48" s="9">
        <v>-11789.663729785665</v>
      </c>
      <c r="H48" s="46">
        <v>10.3</v>
      </c>
      <c r="I48" s="46">
        <v>8.6</v>
      </c>
      <c r="J48" s="46">
        <v>7.25</v>
      </c>
      <c r="K48" s="19">
        <v>23.112494475125139</v>
      </c>
      <c r="L48" s="5">
        <v>1426</v>
      </c>
      <c r="M48">
        <v>716</v>
      </c>
      <c r="N48">
        <v>803</v>
      </c>
      <c r="O48">
        <v>628</v>
      </c>
      <c r="P48" s="15">
        <v>11.604870998730433</v>
      </c>
      <c r="Q48" s="15">
        <v>13.048428030038359</v>
      </c>
      <c r="R48" s="15">
        <v>10.232299262818236</v>
      </c>
      <c r="S48" s="15">
        <v>9.8000000000000007</v>
      </c>
      <c r="T48" s="15">
        <v>9.8000000000000007</v>
      </c>
      <c r="U48" s="15">
        <v>8.8000000000000007</v>
      </c>
      <c r="V48" s="15">
        <v>8.3000000000000007</v>
      </c>
      <c r="W48" s="15">
        <v>6.7</v>
      </c>
      <c r="X48" s="15">
        <v>6.1</v>
      </c>
      <c r="Y48" s="15">
        <v>6.5</v>
      </c>
      <c r="Z48" s="15">
        <v>6.1</v>
      </c>
      <c r="AA48" s="27">
        <v>18.7</v>
      </c>
      <c r="AB48" s="27">
        <v>18.2</v>
      </c>
      <c r="AC48" s="27">
        <v>18.2</v>
      </c>
      <c r="AD48" s="27">
        <v>19.5</v>
      </c>
      <c r="AE48" s="27">
        <v>18.5</v>
      </c>
      <c r="AF48" s="28">
        <v>12.5</v>
      </c>
      <c r="AG48" s="41">
        <v>91.6</v>
      </c>
      <c r="AH48" s="41">
        <v>91.4</v>
      </c>
      <c r="AI48" s="44">
        <v>31.7</v>
      </c>
      <c r="AJ48" s="44">
        <v>31.9</v>
      </c>
      <c r="AK48" s="12" t="s">
        <v>65</v>
      </c>
      <c r="AL48">
        <v>0.2</v>
      </c>
      <c r="AM48">
        <v>40</v>
      </c>
      <c r="AN48">
        <v>277</v>
      </c>
      <c r="AO48">
        <v>27</v>
      </c>
      <c r="AP48">
        <v>3069</v>
      </c>
      <c r="AQ48">
        <v>30</v>
      </c>
      <c r="AR48">
        <f t="shared" si="1"/>
        <v>1709040971</v>
      </c>
      <c r="AS48" s="82">
        <f t="shared" si="2"/>
        <v>666340.88400000008</v>
      </c>
      <c r="AT48" s="84">
        <f t="shared" si="3"/>
        <v>330133986923.15411</v>
      </c>
      <c r="AU48" s="90">
        <f t="shared" si="4"/>
        <v>1153.756901</v>
      </c>
      <c r="AV48">
        <f t="shared" si="5"/>
        <v>5651557.8679999998</v>
      </c>
      <c r="AW48">
        <f t="shared" si="6"/>
        <v>1955833.8910000001</v>
      </c>
    </row>
    <row r="49" spans="1:49" x14ac:dyDescent="0.2">
      <c r="A49">
        <f t="shared" si="7"/>
        <v>47</v>
      </c>
      <c r="B49" s="78" t="s">
        <v>22</v>
      </c>
      <c r="C49" s="5">
        <v>734182</v>
      </c>
      <c r="D49" s="35">
        <v>0.11699999999999999</v>
      </c>
      <c r="E49" s="34">
        <v>0.10340000000000001</v>
      </c>
      <c r="F49" s="18">
        <v>74343.478528320193</v>
      </c>
      <c r="G49" s="9">
        <v>9045.9610200462121</v>
      </c>
      <c r="H49" s="46">
        <v>10.34</v>
      </c>
      <c r="I49" s="46">
        <v>9.89</v>
      </c>
      <c r="J49" s="46">
        <v>7.25</v>
      </c>
      <c r="K49" s="19">
        <v>23.836051551250236</v>
      </c>
      <c r="L49" s="4">
        <v>175</v>
      </c>
      <c r="M49">
        <v>49</v>
      </c>
      <c r="N49">
        <v>55</v>
      </c>
      <c r="O49">
        <v>78</v>
      </c>
      <c r="P49" s="28">
        <v>6.6740944343500654</v>
      </c>
      <c r="Q49" s="28">
        <v>7.5041989404071101</v>
      </c>
      <c r="R49" s="15">
        <v>10.662365268028624</v>
      </c>
      <c r="S49" s="27">
        <v>6.4</v>
      </c>
      <c r="T49" s="15">
        <v>8.4</v>
      </c>
      <c r="U49" s="27">
        <v>7</v>
      </c>
      <c r="V49" s="15">
        <v>8</v>
      </c>
      <c r="W49" s="15">
        <v>5.6</v>
      </c>
      <c r="X49" s="27">
        <v>4.5999999999999996</v>
      </c>
      <c r="Y49" s="28">
        <v>4.0999999999999996</v>
      </c>
      <c r="Z49" s="28">
        <v>4</v>
      </c>
      <c r="AA49" s="15">
        <v>30.8</v>
      </c>
      <c r="AB49" s="15">
        <v>27.5</v>
      </c>
      <c r="AC49" s="15">
        <v>28.5</v>
      </c>
      <c r="AD49" s="15">
        <v>24.6</v>
      </c>
      <c r="AE49" s="15">
        <v>27</v>
      </c>
      <c r="AF49" s="15">
        <v>19.899999999999999</v>
      </c>
      <c r="AG49" s="43">
        <v>93.3</v>
      </c>
      <c r="AH49" s="43">
        <v>93.7</v>
      </c>
      <c r="AI49" s="41">
        <v>32.799999999999997</v>
      </c>
      <c r="AJ49" s="41">
        <v>31.9</v>
      </c>
      <c r="AK49" t="s">
        <v>73</v>
      </c>
      <c r="AL49">
        <v>1.4</v>
      </c>
      <c r="AM49">
        <v>13</v>
      </c>
      <c r="AN49">
        <v>874</v>
      </c>
      <c r="AO49">
        <v>2</v>
      </c>
      <c r="AP49">
        <v>6429</v>
      </c>
      <c r="AQ49">
        <v>2</v>
      </c>
      <c r="AR49">
        <f t="shared" si="1"/>
        <v>641675068</v>
      </c>
      <c r="AS49" s="82">
        <f t="shared" si="2"/>
        <v>85899.293999999994</v>
      </c>
      <c r="AT49" s="84">
        <f t="shared" si="3"/>
        <v>54581643752.879173</v>
      </c>
      <c r="AU49" s="90">
        <f t="shared" si="4"/>
        <v>226.12805600000002</v>
      </c>
      <c r="AV49">
        <f t="shared" si="5"/>
        <v>684991.80599999998</v>
      </c>
      <c r="AW49">
        <f t="shared" si="6"/>
        <v>240811.69599999997</v>
      </c>
    </row>
    <row r="50" spans="1:49" x14ac:dyDescent="0.2">
      <c r="A50">
        <f t="shared" si="7"/>
        <v>48</v>
      </c>
      <c r="B50" s="89" t="s">
        <v>0</v>
      </c>
      <c r="C50" s="5">
        <v>4627098</v>
      </c>
      <c r="D50" s="13">
        <v>0.17199999999999999</v>
      </c>
      <c r="E50" s="14">
        <v>0.1865</v>
      </c>
      <c r="F50" s="24">
        <v>55265.6237295092</v>
      </c>
      <c r="G50" s="9">
        <v>-10031.893778764781</v>
      </c>
      <c r="H50" s="47">
        <v>7.25</v>
      </c>
      <c r="I50" s="47">
        <v>7.25</v>
      </c>
      <c r="J50" s="47">
        <v>7.25</v>
      </c>
      <c r="K50" s="19">
        <v>25.566780733842247</v>
      </c>
      <c r="L50" s="4">
        <v>1183</v>
      </c>
      <c r="M50">
        <v>943</v>
      </c>
      <c r="N50">
        <v>873</v>
      </c>
      <c r="O50">
        <v>650</v>
      </c>
      <c r="P50" s="15">
        <v>20.379944405759289</v>
      </c>
      <c r="Q50" s="15">
        <v>18.767477616612034</v>
      </c>
      <c r="R50" s="15">
        <v>13.982120954380857</v>
      </c>
      <c r="S50" s="15">
        <v>11.4</v>
      </c>
      <c r="T50" s="15">
        <v>12.3</v>
      </c>
      <c r="U50" s="15">
        <v>11.8</v>
      </c>
      <c r="V50" s="15">
        <v>10.3</v>
      </c>
      <c r="W50" s="15">
        <v>10.199999999999999</v>
      </c>
      <c r="X50" s="15">
        <v>10.8</v>
      </c>
      <c r="Y50" s="15">
        <v>10.6</v>
      </c>
      <c r="Z50" s="15">
        <v>11.2</v>
      </c>
      <c r="AA50" s="29">
        <v>14.8</v>
      </c>
      <c r="AB50" s="29">
        <v>13.7</v>
      </c>
      <c r="AC50" s="28">
        <v>15</v>
      </c>
      <c r="AD50" s="28">
        <v>15.1</v>
      </c>
      <c r="AE50" s="28">
        <v>15.2</v>
      </c>
      <c r="AF50" s="29">
        <v>11</v>
      </c>
      <c r="AG50" s="15">
        <v>86.7</v>
      </c>
      <c r="AH50" s="15">
        <v>86.9</v>
      </c>
      <c r="AI50" s="15">
        <v>26.4</v>
      </c>
      <c r="AJ50" s="15">
        <v>27.2</v>
      </c>
      <c r="AK50" s="12" t="s">
        <v>65</v>
      </c>
      <c r="AL50">
        <v>4</v>
      </c>
      <c r="AM50">
        <v>8</v>
      </c>
      <c r="AN50">
        <v>903</v>
      </c>
      <c r="AO50">
        <v>1</v>
      </c>
      <c r="AP50">
        <v>5210</v>
      </c>
      <c r="AQ50">
        <v>4</v>
      </c>
      <c r="AR50">
        <f t="shared" si="1"/>
        <v>4178269494</v>
      </c>
      <c r="AS50" s="82">
        <f t="shared" si="2"/>
        <v>795860.85599999991</v>
      </c>
      <c r="AT50" s="84">
        <f t="shared" si="3"/>
        <v>255719457027.56454</v>
      </c>
      <c r="AU50" s="90">
        <f t="shared" si="4"/>
        <v>684.81050400000004</v>
      </c>
      <c r="AV50">
        <f t="shared" si="5"/>
        <v>4011693.966</v>
      </c>
      <c r="AW50">
        <f t="shared" si="6"/>
        <v>1221553.872</v>
      </c>
    </row>
    <row r="51" spans="1:49" x14ac:dyDescent="0.2">
      <c r="A51">
        <f t="shared" si="7"/>
        <v>49</v>
      </c>
      <c r="B51" s="78" t="s">
        <v>44</v>
      </c>
      <c r="C51" s="5">
        <v>579483</v>
      </c>
      <c r="D51" s="36">
        <v>9.4E-2</v>
      </c>
      <c r="E51" s="34">
        <v>0.1076</v>
      </c>
      <c r="F51" s="26">
        <v>69839.259519074432</v>
      </c>
      <c r="G51" s="9">
        <v>4541.7420108004517</v>
      </c>
      <c r="H51" s="47">
        <v>7.25</v>
      </c>
      <c r="I51" s="47">
        <v>7.25</v>
      </c>
      <c r="J51" s="47">
        <v>7.25</v>
      </c>
      <c r="K51" s="19">
        <v>26.575412911163916</v>
      </c>
      <c r="L51" s="4">
        <v>154</v>
      </c>
      <c r="M51">
        <v>16</v>
      </c>
      <c r="N51">
        <v>25</v>
      </c>
      <c r="O51">
        <v>25</v>
      </c>
      <c r="P51" s="1">
        <v>2.7610818609001471</v>
      </c>
      <c r="Q51" s="29">
        <v>4.328217380389713</v>
      </c>
      <c r="R51" s="28">
        <v>4.3195872547986296</v>
      </c>
      <c r="S51" s="29">
        <v>2.4</v>
      </c>
      <c r="T51" s="1">
        <v>2.4</v>
      </c>
      <c r="U51" s="29">
        <v>3.4</v>
      </c>
      <c r="V51" s="29">
        <v>2.7</v>
      </c>
      <c r="W51" s="29">
        <v>2.7</v>
      </c>
      <c r="X51" s="29">
        <v>2.9</v>
      </c>
      <c r="Y51" s="29">
        <v>2.4</v>
      </c>
      <c r="Z51" s="29">
        <v>3.2</v>
      </c>
      <c r="AA51" s="15">
        <v>32.299999999999997</v>
      </c>
      <c r="AB51" s="15">
        <v>30.5</v>
      </c>
      <c r="AC51" s="15">
        <v>29.3</v>
      </c>
      <c r="AD51" s="15">
        <v>25.2</v>
      </c>
      <c r="AE51" s="15">
        <v>26.9</v>
      </c>
      <c r="AF51" s="15">
        <v>17.3</v>
      </c>
      <c r="AG51" s="43">
        <v>93.6</v>
      </c>
      <c r="AH51" s="43">
        <v>93.8</v>
      </c>
      <c r="AI51" s="15">
        <v>29.2</v>
      </c>
      <c r="AJ51" s="15">
        <v>28.2</v>
      </c>
      <c r="AK51" s="40" t="s">
        <v>74</v>
      </c>
      <c r="AL51">
        <v>6.1</v>
      </c>
      <c r="AM51">
        <v>3</v>
      </c>
      <c r="AN51">
        <v>874</v>
      </c>
      <c r="AO51">
        <v>3</v>
      </c>
      <c r="AP51">
        <v>6703</v>
      </c>
      <c r="AQ51">
        <v>1</v>
      </c>
      <c r="AR51">
        <f t="shared" si="1"/>
        <v>506468142</v>
      </c>
      <c r="AS51" s="82">
        <f t="shared" si="2"/>
        <v>54471.402000000002</v>
      </c>
      <c r="AT51" s="84">
        <f t="shared" si="3"/>
        <v>40470663623.891808</v>
      </c>
      <c r="AU51" s="90">
        <f t="shared" si="4"/>
        <v>187.17300900000001</v>
      </c>
      <c r="AV51">
        <f t="shared" si="5"/>
        <v>542396.08799999999</v>
      </c>
      <c r="AW51">
        <f t="shared" si="6"/>
        <v>169209.03599999999</v>
      </c>
    </row>
    <row r="52" spans="1:49" x14ac:dyDescent="0.2">
      <c r="A52">
        <f t="shared" si="7"/>
        <v>50</v>
      </c>
      <c r="B52" s="89" t="s">
        <v>2</v>
      </c>
      <c r="C52" s="5">
        <v>2949586</v>
      </c>
      <c r="D52" s="13">
        <v>0.18100000000000002</v>
      </c>
      <c r="E52" s="14">
        <v>0.1958</v>
      </c>
      <c r="F52" s="23">
        <v>38966.899842716208</v>
      </c>
      <c r="G52" s="9">
        <v>-26330.617665557773</v>
      </c>
      <c r="H52" s="47">
        <v>7.25</v>
      </c>
      <c r="I52" s="47">
        <v>7.25</v>
      </c>
      <c r="J52" s="47">
        <v>7.25</v>
      </c>
      <c r="K52" s="19">
        <v>27.732705539014624</v>
      </c>
      <c r="L52" s="4">
        <v>818</v>
      </c>
      <c r="M52">
        <v>656</v>
      </c>
      <c r="N52">
        <v>576</v>
      </c>
      <c r="O52">
        <v>434</v>
      </c>
      <c r="P52" s="15">
        <v>22.24040933202151</v>
      </c>
      <c r="Q52" s="15">
        <v>19.4716884692109</v>
      </c>
      <c r="R52" s="15">
        <v>14.582603223158518</v>
      </c>
      <c r="S52" s="15">
        <v>7.2</v>
      </c>
      <c r="T52" s="27">
        <v>6.4</v>
      </c>
      <c r="U52" s="15">
        <v>7.9</v>
      </c>
      <c r="V52" s="15">
        <v>8.6999999999999993</v>
      </c>
      <c r="W52" s="15">
        <v>8.6999999999999993</v>
      </c>
      <c r="X52" s="15">
        <v>6.5</v>
      </c>
      <c r="Y52" s="15">
        <v>7.1</v>
      </c>
      <c r="Z52" s="15">
        <v>8</v>
      </c>
      <c r="AA52" s="28">
        <v>16.2</v>
      </c>
      <c r="AB52" s="29">
        <v>13.9</v>
      </c>
      <c r="AC52" s="29">
        <v>14.4</v>
      </c>
      <c r="AD52" s="29">
        <v>13.8</v>
      </c>
      <c r="AE52" s="29">
        <v>15</v>
      </c>
      <c r="AF52" s="27">
        <v>12.7</v>
      </c>
      <c r="AG52" s="15">
        <v>86.5</v>
      </c>
      <c r="AH52" s="15">
        <v>86.8</v>
      </c>
      <c r="AI52" s="15">
        <v>24.8</v>
      </c>
      <c r="AJ52" s="15">
        <v>24.5</v>
      </c>
      <c r="AK52" s="12" t="s">
        <v>65</v>
      </c>
      <c r="AL52">
        <v>0.3</v>
      </c>
      <c r="AM52">
        <v>38</v>
      </c>
      <c r="AN52">
        <v>351</v>
      </c>
      <c r="AO52">
        <v>16</v>
      </c>
      <c r="AP52">
        <v>3578</v>
      </c>
      <c r="AQ52">
        <v>15</v>
      </c>
      <c r="AR52">
        <f t="shared" si="1"/>
        <v>1035304686</v>
      </c>
      <c r="AS52" s="82">
        <f t="shared" si="2"/>
        <v>533875.06600000011</v>
      </c>
      <c r="AT52" s="84">
        <f t="shared" si="3"/>
        <v>114936222239.47794</v>
      </c>
      <c r="AU52" s="90">
        <f t="shared" si="4"/>
        <v>477.83293199999991</v>
      </c>
      <c r="AV52">
        <f t="shared" si="5"/>
        <v>2551391.89</v>
      </c>
      <c r="AW52">
        <f t="shared" si="6"/>
        <v>731497.32799999998</v>
      </c>
    </row>
    <row r="53" spans="1:49" x14ac:dyDescent="0.2">
      <c r="A53">
        <f t="shared" si="7"/>
        <v>51</v>
      </c>
      <c r="B53" t="s">
        <v>57</v>
      </c>
      <c r="C53" s="5">
        <v>668791</v>
      </c>
      <c r="D53" s="13">
        <v>0.14499999999999999</v>
      </c>
      <c r="E53" s="14">
        <v>0.1545</v>
      </c>
      <c r="F53" s="45">
        <v>203173.22447499039</v>
      </c>
      <c r="G53" s="9"/>
      <c r="H53" s="45">
        <v>15</v>
      </c>
      <c r="I53" s="45">
        <v>14</v>
      </c>
      <c r="J53" s="45">
        <v>8.25</v>
      </c>
      <c r="K53" s="9"/>
      <c r="L53" s="9"/>
      <c r="M53">
        <v>227</v>
      </c>
      <c r="N53">
        <v>201</v>
      </c>
      <c r="O53">
        <v>166</v>
      </c>
      <c r="P53" s="15">
        <v>33.941844313096318</v>
      </c>
      <c r="Q53" s="15">
        <v>29.961184614559048</v>
      </c>
      <c r="R53" s="15">
        <v>23.4</v>
      </c>
      <c r="S53" s="15">
        <v>22.8</v>
      </c>
      <c r="T53" s="15">
        <v>16.7</v>
      </c>
      <c r="U53" s="15">
        <v>19.899999999999999</v>
      </c>
      <c r="V53" s="15">
        <v>24.1</v>
      </c>
      <c r="W53" s="15">
        <v>15.9</v>
      </c>
      <c r="X53" s="15">
        <v>15.9</v>
      </c>
      <c r="Y53" s="15">
        <v>13.9</v>
      </c>
      <c r="Z53" s="15">
        <v>17.5</v>
      </c>
      <c r="AA53" s="53"/>
      <c r="AB53" s="53"/>
      <c r="AC53" s="53"/>
      <c r="AD53" s="53"/>
      <c r="AE53" s="53"/>
      <c r="AF53" s="53"/>
      <c r="AG53" s="43">
        <v>92.8</v>
      </c>
      <c r="AH53" s="43">
        <v>93.8</v>
      </c>
      <c r="AI53" s="43">
        <v>63</v>
      </c>
      <c r="AJ53" s="43">
        <v>63.6</v>
      </c>
      <c r="AL53">
        <v>0</v>
      </c>
      <c r="AM53">
        <v>51</v>
      </c>
      <c r="AN53">
        <v>208</v>
      </c>
      <c r="AO53">
        <v>41</v>
      </c>
      <c r="AP53">
        <v>2555</v>
      </c>
      <c r="AQ53">
        <v>49</v>
      </c>
      <c r="AS53" s="82">
        <f t="shared" si="2"/>
        <v>96974.694999999992</v>
      </c>
      <c r="AT53" s="84">
        <f t="shared" si="3"/>
        <v>135880423969.8533</v>
      </c>
    </row>
    <row r="54" spans="1:49" x14ac:dyDescent="0.2">
      <c r="B54" t="s">
        <v>30</v>
      </c>
      <c r="C54" s="6">
        <f>SUM(C3:C53)</f>
        <v>332031554</v>
      </c>
      <c r="D54" s="8">
        <v>0.112</v>
      </c>
      <c r="E54" s="7">
        <v>0.13150000000000001</v>
      </c>
      <c r="F54" s="87">
        <v>65297.52</v>
      </c>
      <c r="M54" s="2">
        <v>26019</v>
      </c>
      <c r="N54" s="2">
        <v>24565</v>
      </c>
      <c r="O54" s="2">
        <v>19120</v>
      </c>
      <c r="P54" s="1">
        <v>7.850003749109173</v>
      </c>
      <c r="Q54" s="1">
        <v>7.4229323379668077</v>
      </c>
      <c r="R54" s="1">
        <v>5.7945169343055296</v>
      </c>
      <c r="S54" s="1">
        <v>5.0999999999999996</v>
      </c>
      <c r="T54" s="1">
        <v>5.4</v>
      </c>
      <c r="U54" s="1">
        <v>5.5</v>
      </c>
      <c r="V54" s="1">
        <v>4.9000000000000004</v>
      </c>
      <c r="W54" s="1">
        <v>4.4000000000000004</v>
      </c>
      <c r="X54" s="1">
        <v>4.5</v>
      </c>
      <c r="Y54" s="1">
        <v>4.7</v>
      </c>
      <c r="Z54" s="1">
        <v>4.7</v>
      </c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49" x14ac:dyDescent="0.2">
      <c r="R55" s="1"/>
    </row>
    <row r="56" spans="1:49" x14ac:dyDescent="0.2">
      <c r="B56" t="s">
        <v>89</v>
      </c>
      <c r="C56" s="2">
        <f>SUM(C3:C26)</f>
        <v>160135725</v>
      </c>
      <c r="D56" s="64">
        <f>AS56/C56</f>
        <v>9.6252396877711102E-2</v>
      </c>
      <c r="E56" s="64">
        <f>AVERAGE(E3:E26)</f>
        <v>0.10699166666666665</v>
      </c>
      <c r="F56" s="65">
        <f>AT56/C56</f>
        <v>74197.927001958553</v>
      </c>
      <c r="H56" s="65">
        <f t="shared" ref="H56:I56" si="8">AVERAGE(H3:H26)</f>
        <v>10.363333333333332</v>
      </c>
      <c r="I56" s="65">
        <f t="shared" si="8"/>
        <v>9.3912500000000012</v>
      </c>
      <c r="J56" s="65">
        <f>AVERAGE(J3:J26)</f>
        <v>7.5237499999999997</v>
      </c>
      <c r="K56" s="66">
        <f>(L56/C56)*100000</f>
        <v>9.6068506886892351</v>
      </c>
      <c r="L56" s="82">
        <f>SUM(L3:L26)</f>
        <v>15384</v>
      </c>
      <c r="M56" s="82">
        <f>SUM(M3:M26)</f>
        <v>9726</v>
      </c>
      <c r="N56" s="82">
        <f>SUM(N3:N26)</f>
        <v>9047</v>
      </c>
      <c r="O56" s="82">
        <f>SUM(O3:O26)</f>
        <v>6860</v>
      </c>
      <c r="P56" s="67">
        <f t="shared" ref="P56:R57" si="9">(M56/$C56)*100000</f>
        <v>6.0735978807976796</v>
      </c>
      <c r="Q56" s="67">
        <f t="shared" si="9"/>
        <v>5.6495825650397498</v>
      </c>
      <c r="R56" s="67">
        <f t="shared" si="9"/>
        <v>4.2838660767295993</v>
      </c>
      <c r="S56" s="66"/>
      <c r="T56" s="66"/>
      <c r="U56" s="66"/>
      <c r="V56" s="66"/>
      <c r="W56" s="66"/>
      <c r="X56" s="66"/>
      <c r="Y56" s="66"/>
      <c r="Z56" s="66"/>
      <c r="AA56" s="67">
        <f>(AU56/$C56)*100000</f>
        <v>11.683045675160868</v>
      </c>
      <c r="AB56" s="66"/>
      <c r="AC56" s="66"/>
      <c r="AD56" s="66"/>
      <c r="AE56" s="66"/>
      <c r="AF56" s="66"/>
      <c r="AG56" s="85">
        <f>AV56/C56</f>
        <v>0.89549615779989122</v>
      </c>
      <c r="AH56" s="66"/>
      <c r="AI56" s="85">
        <f>AW56/C56</f>
        <v>0.38108677545251063</v>
      </c>
      <c r="AJ56" s="66"/>
      <c r="AK56" t="s">
        <v>93</v>
      </c>
      <c r="AL56" s="67">
        <f>SUM(AL3:AL26)</f>
        <v>26.7</v>
      </c>
      <c r="AN56" s="66">
        <f>AR56/C56</f>
        <v>227.58632792901147</v>
      </c>
      <c r="AO56" s="85">
        <f>AR56/(AR56+AR57)</f>
        <v>0.38961386783617508</v>
      </c>
      <c r="AP56" s="66">
        <f>AVERAGE(AP3:AP26)</f>
        <v>3236.4166666666665</v>
      </c>
      <c r="AR56" s="2">
        <f>SUM(AR3:AR26)</f>
        <v>36444701623</v>
      </c>
      <c r="AS56" s="2">
        <f>SUM(AS3:AS26)</f>
        <v>15413447.357000003</v>
      </c>
      <c r="AT56" s="2">
        <f>SUM(AT3:AT26)</f>
        <v>11881738833955.709</v>
      </c>
      <c r="AU56" s="2">
        <f>SUM(AU3:AU26)</f>
        <v>18708.729894</v>
      </c>
      <c r="AV56" s="2">
        <f>SUM(AV3:AV26)</f>
        <v>143400926.46399999</v>
      </c>
      <c r="AW56" s="2">
        <f>SUM(AW3:AW26)</f>
        <v>61025607.074999996</v>
      </c>
    </row>
    <row r="57" spans="1:49" x14ac:dyDescent="0.2">
      <c r="B57" t="s">
        <v>88</v>
      </c>
      <c r="C57" s="2">
        <f>SUM(C27:C52)</f>
        <v>171227038</v>
      </c>
      <c r="D57" s="64">
        <f>AS57/C57</f>
        <v>0.12606460735482672</v>
      </c>
      <c r="E57" s="64">
        <f>AVERAGE(E27:E52)</f>
        <v>0.14235769230769232</v>
      </c>
      <c r="F57" s="65">
        <f>AT57/C57</f>
        <v>55665.855159271734</v>
      </c>
      <c r="H57" s="65">
        <f>AVERAGE(H27:H52)</f>
        <v>8.5273076923076925</v>
      </c>
      <c r="I57" s="65">
        <f>AVERAGE(I27:I52)</f>
        <v>8.1653846153846157</v>
      </c>
      <c r="J57" s="65">
        <f>AVERAGE(J27:J52)</f>
        <v>7.3215384615384611</v>
      </c>
      <c r="K57" s="66">
        <f>(L57/C57)*100000</f>
        <v>17.328454867040332</v>
      </c>
      <c r="L57" s="82">
        <f>SUM(L27:L52)</f>
        <v>29671</v>
      </c>
      <c r="M57" s="82">
        <f>SUM(M27:M52)</f>
        <v>16082</v>
      </c>
      <c r="N57" s="82">
        <f>SUM(N27:N52)</f>
        <v>15342</v>
      </c>
      <c r="O57" s="82">
        <f>SUM(O27:O52)</f>
        <v>12119</v>
      </c>
      <c r="P57" s="67">
        <f t="shared" si="9"/>
        <v>9.3922082562684981</v>
      </c>
      <c r="Q57" s="67">
        <f t="shared" si="9"/>
        <v>8.9600335199397652</v>
      </c>
      <c r="R57" s="67">
        <f t="shared" si="9"/>
        <v>7.0777373372539447</v>
      </c>
      <c r="S57" s="66"/>
      <c r="T57" s="66"/>
      <c r="U57" s="66"/>
      <c r="V57" s="66"/>
      <c r="W57" s="66"/>
      <c r="X57" s="66"/>
      <c r="Y57" s="66"/>
      <c r="Z57" s="66"/>
      <c r="AA57" s="67">
        <f>(AU57/$C57)*100000</f>
        <v>16.359835040772008</v>
      </c>
      <c r="AB57" s="66"/>
      <c r="AC57" s="66"/>
      <c r="AD57" s="66"/>
      <c r="AE57" s="66"/>
      <c r="AF57" s="66"/>
      <c r="AG57" s="85">
        <f>AV57/C57</f>
        <v>0.89118762047381772</v>
      </c>
      <c r="AH57" s="66"/>
      <c r="AI57" s="85">
        <f>AW57/C57</f>
        <v>0.31918693084558297</v>
      </c>
      <c r="AJ57" s="66"/>
      <c r="AK57" t="s">
        <v>92</v>
      </c>
      <c r="AL57" s="68">
        <f>SUM(AL27:AL52)</f>
        <v>68.599999999999994</v>
      </c>
      <c r="AN57" s="66">
        <f>AR57/C57</f>
        <v>333.45121657129874</v>
      </c>
      <c r="AO57" s="85">
        <f>AR57/(AR57+AR56)</f>
        <v>0.61038613216382498</v>
      </c>
      <c r="AP57" s="66">
        <f t="shared" ref="AG57:AP57" si="10">AVERAGE(AP27:AP52)</f>
        <v>3555.3461538461538</v>
      </c>
      <c r="AR57" s="2">
        <f>SUM(AR27:AR52)</f>
        <v>57095864131</v>
      </c>
      <c r="AS57" s="2">
        <f>SUM(AS27:AS52)</f>
        <v>21585669.313999992</v>
      </c>
      <c r="AT57" s="2">
        <f>SUM(AT27:AT52)</f>
        <v>9531499496659.1172</v>
      </c>
      <c r="AU57" s="2">
        <f>SUM(AU27:AU52)</f>
        <v>28012.460962000001</v>
      </c>
      <c r="AV57" s="2">
        <f>SUM(AV27:AV52)</f>
        <v>152595416.55599996</v>
      </c>
      <c r="AW57" s="2">
        <f>SUM(AW27:AW52)</f>
        <v>54653432.737000011</v>
      </c>
    </row>
    <row r="58" spans="1:49" x14ac:dyDescent="0.2">
      <c r="H58" t="s">
        <v>95</v>
      </c>
    </row>
    <row r="59" spans="1:49" x14ac:dyDescent="0.2">
      <c r="F59" s="84">
        <f>F56-F57</f>
        <v>18532.071842686819</v>
      </c>
      <c r="H59" t="s">
        <v>96</v>
      </c>
    </row>
    <row r="60" spans="1:49" x14ac:dyDescent="0.2">
      <c r="AL60" s="1">
        <f>100-(AL57+AL56)</f>
        <v>4.7000000000000028</v>
      </c>
    </row>
    <row r="61" spans="1:49" x14ac:dyDescent="0.2">
      <c r="H61" s="84">
        <f>H56-H57</f>
        <v>1.836025641025639</v>
      </c>
    </row>
  </sheetData>
  <sheetProtection algorithmName="SHA-512" hashValue="AaLBmIv6wUwmISMLBWU3SlU3OTkLgffKFHtvTww2yHYGn6Es2csI90hzEuv0XRkahCD4FA4LhDngN3Jz95QYzw==" saltValue="8dl+H9gAn3sx68eGkY6MNw==" spinCount="100000" sheet="1" objects="1" scenarios="1"/>
  <sortState xmlns:xlrd2="http://schemas.microsoft.com/office/spreadsheetml/2017/richdata2" ref="B3:AQ53">
    <sortCondition ref="K3:K53"/>
  </sortState>
  <mergeCells count="11">
    <mergeCell ref="AI1:AJ1"/>
    <mergeCell ref="AA1:AF1"/>
    <mergeCell ref="D1:E1"/>
    <mergeCell ref="AP1:AQ1"/>
    <mergeCell ref="AN1:AO1"/>
    <mergeCell ref="AL1:AM1"/>
    <mergeCell ref="H1:J1"/>
    <mergeCell ref="M1:O1"/>
    <mergeCell ref="P1:Z1"/>
    <mergeCell ref="AG1:AH1"/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M Taggart IV</dc:creator>
  <cp:lastModifiedBy>William M Taggart IV</cp:lastModifiedBy>
  <dcterms:created xsi:type="dcterms:W3CDTF">2023-06-25T17:04:17Z</dcterms:created>
  <dcterms:modified xsi:type="dcterms:W3CDTF">2023-06-26T22:12:54Z</dcterms:modified>
</cp:coreProperties>
</file>